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240" windowWidth="9720" windowHeight="720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Бланк!$A$8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D_TYPE">Бланк!$X$3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B_PHONE">Бланк!$Y$3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Бланк!$F$8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45621"/>
</workbook>
</file>

<file path=xl/calcChain.xml><?xml version="1.0" encoding="utf-8"?>
<calcChain xmlns="http://schemas.openxmlformats.org/spreadsheetml/2006/main">
  <c r="AH73" i="3" l="1"/>
  <c r="Z73" i="3"/>
  <c r="W104" i="3" l="1"/>
  <c r="AI104" i="3"/>
  <c r="A104" i="3"/>
  <c r="A99" i="3"/>
  <c r="K17" i="3"/>
  <c r="AA17" i="3"/>
  <c r="A17" i="3"/>
  <c r="AG19" i="3"/>
  <c r="AA16" i="3"/>
  <c r="K16" i="3"/>
  <c r="A16" i="3"/>
  <c r="AA15" i="3"/>
  <c r="K15" i="3"/>
  <c r="A15" i="3"/>
  <c r="AA14" i="3"/>
  <c r="K14" i="3"/>
  <c r="A14" i="3"/>
  <c r="AA13" i="3"/>
  <c r="K13" i="3"/>
  <c r="A13" i="3"/>
  <c r="AA12" i="3"/>
  <c r="K12" i="3"/>
  <c r="A12" i="3"/>
  <c r="AA11" i="3"/>
  <c r="K11" i="3"/>
  <c r="A11" i="3"/>
  <c r="S99" i="3"/>
  <c r="S19" i="3"/>
  <c r="K19" i="3"/>
  <c r="AL3" i="3"/>
  <c r="AA3" i="3"/>
  <c r="Z40" i="3"/>
  <c r="O40" i="3"/>
  <c r="AI39" i="3"/>
  <c r="K39" i="3"/>
  <c r="A34" i="3"/>
  <c r="A37" i="3"/>
  <c r="AN25" i="3"/>
  <c r="AK25" i="3"/>
  <c r="Y27" i="3"/>
  <c r="P27" i="3"/>
  <c r="AK27" i="3"/>
  <c r="V26" i="3"/>
  <c r="P28" i="3"/>
  <c r="AF26" i="3"/>
  <c r="P26" i="3"/>
  <c r="P25" i="3"/>
  <c r="K25" i="3"/>
  <c r="X24" i="3"/>
  <c r="K24" i="3"/>
  <c r="AM23" i="3"/>
  <c r="AK23" i="3"/>
  <c r="AI23" i="3"/>
  <c r="AG23" i="3"/>
  <c r="AE23" i="3"/>
  <c r="AC23" i="3"/>
  <c r="AA23" i="3"/>
  <c r="Y23" i="3"/>
  <c r="W23" i="3"/>
  <c r="U23" i="3"/>
  <c r="S23" i="3"/>
  <c r="Q23" i="3"/>
  <c r="O23" i="3"/>
  <c r="M23" i="3"/>
  <c r="K23" i="3"/>
  <c r="I23" i="3"/>
  <c r="G23" i="3"/>
  <c r="E23" i="3"/>
  <c r="C23" i="3"/>
  <c r="A23" i="3"/>
  <c r="K21" i="3"/>
</calcChain>
</file>

<file path=xl/sharedStrings.xml><?xml version="1.0" encoding="utf-8"?>
<sst xmlns="http://schemas.openxmlformats.org/spreadsheetml/2006/main" count="136" uniqueCount="120">
  <si>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</si>
  <si>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</si>
  <si>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</si>
  <si>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</si>
  <si>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VISA Classic</t>
  </si>
  <si>
    <t>VISA Gold</t>
  </si>
  <si>
    <t>VISA Platinum</t>
  </si>
  <si>
    <t xml:space="preserve">MasterCard Standard    </t>
  </si>
  <si>
    <t>MasterCard Gold</t>
  </si>
  <si>
    <t>¨</t>
  </si>
  <si>
    <t>MasterCard Platinum</t>
  </si>
  <si>
    <t>Кодовое слово</t>
  </si>
  <si>
    <t>Предоставление</t>
  </si>
  <si>
    <t>плановое</t>
  </si>
  <si>
    <t>Фамилия Имя Отчество</t>
  </si>
  <si>
    <t>Дата рождения</t>
  </si>
  <si>
    <t>Место рождения</t>
  </si>
  <si>
    <t>Гражданство</t>
  </si>
  <si>
    <t>Российское</t>
  </si>
  <si>
    <t>Иное (указать):</t>
  </si>
  <si>
    <t>Пол</t>
  </si>
  <si>
    <t>муж.</t>
  </si>
  <si>
    <t>жен.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</si>
  <si>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</si>
  <si>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</si>
  <si>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</si>
  <si>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</si>
  <si>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</si>
  <si>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</si>
  <si>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</si>
  <si>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</si>
  <si>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срок действия</t>
  </si>
  <si>
    <t>Адрес регистрации (индекс,страна,республика/край/область/округ,город,населенный пункт,улица,дом,корпус,квартира)</t>
  </si>
  <si>
    <t>Фактический адрес (при совпадении с адресом регистрации поле не заполняется)</t>
  </si>
  <si>
    <t>Место работы</t>
  </si>
  <si>
    <t>ИНН</t>
  </si>
  <si>
    <t>Контактные телефоны</t>
  </si>
  <si>
    <t>домашний</t>
  </si>
  <si>
    <t>мобильный</t>
  </si>
  <si>
    <t>рабочий</t>
  </si>
  <si>
    <t>Настоящим подтверждаю, что:</t>
  </si>
  <si>
    <t>(дата)</t>
  </si>
  <si>
    <t>(подпись заявителя)</t>
  </si>
  <si>
    <t>(Фамилия, Инициалы)</t>
  </si>
  <si>
    <t>"SMS-оповещение" - получение информации о пополнении счета и операциях совершаемых при помощи карты.</t>
  </si>
  <si>
    <t>+7</t>
  </si>
  <si>
    <t>Номер мобильного телефона для отправки SMS-уведомлений:</t>
  </si>
  <si>
    <r>
      <t>ü</t>
    </r>
    <r>
      <rPr>
        <sz val="6"/>
        <rFont val="Arial"/>
        <family val="2"/>
        <charset val="204"/>
      </rPr>
      <t xml:space="preserve"> информация, приведенная в настоящем Заявлении, является полной и достоверной. Обязуюсь в письменной форме незамедлительно информировать Банк обо
</t>
    </r>
  </si>
  <si>
    <t>всех изменениях предоставленной информации;</t>
  </si>
  <si>
    <r>
      <t>ü</t>
    </r>
    <r>
      <rPr>
        <sz val="6"/>
        <rFont val="Arial"/>
        <family val="2"/>
        <charset val="204"/>
      </rPr>
      <t xml:space="preserve"> против проверки указанных мною данных не возражаю;</t>
    </r>
  </si>
  <si>
    <r>
      <t>ü</t>
    </r>
    <r>
      <rPr>
        <sz val="6"/>
        <rFont val="Arial"/>
        <family val="2"/>
        <charset val="204"/>
      </rPr>
      <t xml:space="preserve"> при совершении  банковских и иных операций действую к своей выгоде. В случае проведения операций к выгоде третьих лиц обязуюсь незамедлительно
</t>
    </r>
  </si>
  <si>
    <t>представить в Банк документы и сведения, необходимые для идентификации указанных лиц;</t>
  </si>
  <si>
    <r>
      <t>ü</t>
    </r>
    <r>
      <rPr>
        <sz val="6"/>
        <rFont val="Arial"/>
        <family val="2"/>
        <charset val="204"/>
      </rPr>
      <t xml:space="preserve"> в случае принятия Банком отрицательного решения об открытии банковского счета и предоставлении международной расчетной банковской карты согласен с тем, 
</t>
    </r>
  </si>
  <si>
    <t>что Банк не обязан сообщать мне причины отказа и возвращать Заявление;</t>
  </si>
  <si>
    <r>
      <t>ü</t>
    </r>
    <r>
      <rPr>
        <sz val="6"/>
        <rFont val="Arial"/>
        <family val="2"/>
        <charset val="204"/>
      </rPr>
      <t xml:space="preserve"> уведомлен, что  денежные средства, находящиеся на банковском  счете,  открытого  в связи с предоставлением Карты, застрахованы в порядке, размерах и на
</t>
    </r>
  </si>
  <si>
    <t>условиях, установленных Федеральным законом «О страховании вкладов физических лиц в банках Российской Федерации».</t>
  </si>
  <si>
    <r>
      <t>ü</t>
    </r>
    <r>
      <rPr>
        <sz val="6"/>
        <rFont val="Arial"/>
        <family val="2"/>
        <charset val="204"/>
      </rPr>
      <t xml:space="preserve"> заявляю и подтверждаю, что Банк не несет ответственности в случае неполучения мною сообщений в связи с техническими проблемами, в том числе по вине
</t>
    </r>
  </si>
  <si>
    <t>провайдера, а также в иных случаях, произошедших не по вине Банка.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</si>
  <si>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</si>
  <si>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</si>
  <si>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</si>
  <si>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</si>
  <si>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Миграционная карта</t>
  </si>
  <si>
    <t>Виза</t>
  </si>
  <si>
    <t>НА ОТКРЫТИЕ СЧЕТА И ПРЕДОСТАВЛЕНИЕ МЕЖДУНАРОДНОЙ РАСЧЕТНОЙ БАНКОВСКОЙ КАРТЫ</t>
  </si>
  <si>
    <t>"Эконом"</t>
  </si>
  <si>
    <t>"Базовый"</t>
  </si>
  <si>
    <t>"Базовый ОРС"</t>
  </si>
  <si>
    <t>"Эконом ОРС"</t>
  </si>
  <si>
    <t>"Премиум"</t>
  </si>
  <si>
    <t>"Платиновый стандарт"</t>
  </si>
  <si>
    <t>срочное</t>
  </si>
  <si>
    <r>
      <t>ü</t>
    </r>
    <r>
      <rPr>
        <sz val="6"/>
        <rFont val="Arial"/>
        <family val="2"/>
        <charset val="204"/>
      </rPr>
      <t xml:space="preserve"> соглашаюсь получать информационные материалы из Банка на свой мобильный телефон;</t>
    </r>
  </si>
  <si>
    <t>Обработка персональных данных.</t>
  </si>
  <si>
    <t>Пакет банковских услуг</t>
  </si>
  <si>
    <t>В РАМКАХ ПАКЕТА БАНКОВСКИХ УСЛУГ</t>
  </si>
  <si>
    <t>Тип расчетной банковской карты</t>
  </si>
  <si>
    <t xml:space="preserve">    Прошу открыть мне счет и предоставить международную расчетную банковскую карту в рамках пакета услуг:</t>
  </si>
  <si>
    <t>"Эксклюзив"</t>
  </si>
  <si>
    <t>MasterCard Black</t>
  </si>
  <si>
    <t>VISA Infinite</t>
  </si>
  <si>
    <t xml:space="preserve">международных расчетных банковских карт, далее - Правила, АО Банк «Национальный стандарт», далее - Банк, действующими на момент подписания настоящего
</t>
  </si>
  <si>
    <t xml:space="preserve">Иной документ, подтверждающий право пребывания на территории РФ </t>
  </si>
  <si>
    <r>
      <t>ü</t>
    </r>
    <r>
      <rPr>
        <sz val="6"/>
        <rFont val="Arial"/>
        <family val="2"/>
        <charset val="204"/>
      </rPr>
      <t xml:space="preserve"> с Тарифами по выпуску и обслуживанию международных расчетных банковских карт, далее – Тарифы, и Правилами предоставления и обслуживания
</t>
    </r>
  </si>
  <si>
    <t>Имя и Фамилия в латинской транслитерации (не более 19 символов с разделителем)</t>
  </si>
  <si>
    <t xml:space="preserve">В соответствии с Федеральным законом от 27.07.2006 г. № 152-ФЗ «О персональных данных»
</t>
  </si>
  <si>
    <t>даю</t>
  </si>
  <si>
    <t xml:space="preserve">не даю </t>
  </si>
  <si>
    <t xml:space="preserve">Настоящее согласие дано мной до наступления одного из следующих событий: </t>
  </si>
  <si>
    <t xml:space="preserve"> - отказа Банком от заключения договора банковского счета / открытия счета</t>
  </si>
  <si>
    <t xml:space="preserve"> - истечения пятилетнего срока с момента прекращения обязательств по заключенным Банком со мной договорам банковского счета.</t>
  </si>
  <si>
    <t>свое согласие на обработку АО Банк "Национальный стандарт" (115093,г.Москва, Партийный пер. д.1,корп. 57,стр.2,3) моих персональных данных и подтверждаю, что</t>
  </si>
  <si>
    <t>давая (не давая) такое согласие, я действую своей волей и в своем интересе.</t>
  </si>
  <si>
    <t>Согласие распространяется на следующую информацию: мои фамилия, имя, отчество, дата и место рождения, паспортные данные, данные документов, удостоверяющих</t>
  </si>
  <si>
    <t>личность, адрес, в том числе адрес электронной почты, телефон, семейное, финансовое, имущественное положение, иная информация, относящаяся к моей личности и</t>
  </si>
  <si>
    <t>связанная с установлением договорных отношений (в случае необходимости).</t>
  </si>
  <si>
    <t xml:space="preserve">Согласие на обработку персональных данных дается мною в целях заключения со мной договора банковского счета путем присоединения к Правилам предоставления и </t>
  </si>
  <si>
    <t>обслуживания международных расчетных банковских карт в АО Банк "Национальный стандарт", исполнение договорных обязательств по заключенным договорам,  их</t>
  </si>
  <si>
    <t>изменения и расторжения, информирования меня о новых продуктах и услугах Банка, а также обеспечения соблюдения законов и нормативных правовых актов Российской</t>
  </si>
  <si>
    <t>Федерации.</t>
  </si>
  <si>
    <t>Согласие предоставляется на осуществление любых действий в отношении моих персональных данных, которые необходимы для достижения вышеуказанных целей,</t>
  </si>
  <si>
    <t>включая без ограничения: сбор, запись, обработку, систематизацию, накопление, хранение, уточнение (обновление, изменение), извлечение, использование, передача</t>
  </si>
  <si>
    <t>(распространение), обезличивание, блокирование, удаление, уничтожение, а также на передачу моих персональных данных для достижения указанных выше целей третьему</t>
  </si>
  <si>
    <t>лицу (в том числе не кредитной и небанковской организации), передачи Банком принадлежащих ему функций и полномочий иному лицу, а также при привлечении третьих</t>
  </si>
  <si>
    <t>лиц к оказанию услуг в указанных целях. Банк вправе в необходимом объеме раскрывать для совершения вышеуказанных действий информацию обо мне (включая</t>
  </si>
  <si>
    <t>мои  персональные данные) таким третьим лицам, их агентам и иным уполномоченным ими лицам, а также предоставлять таким лицам соответствующие документы, содержащие</t>
  </si>
  <si>
    <t>указанную информацию, осуществлять иные действия с моими персональными данными в строгом соответствии с действующим законодательством.</t>
  </si>
  <si>
    <t>Настоящее согласие может быть отозвано посредством направления мною письменного уведомления Банку в произвольной форме по почте заказным письмом с уведомле-</t>
  </si>
  <si>
    <t xml:space="preserve">нием о вручении, либо вручения уведомления лично под роспись представителю Банка, если иное не установлено законодательством Российской Федерации.  В случае </t>
  </si>
  <si>
    <t>отзыва согласия на обработку персональных данных прекращение обработки персональных данных происходит только после полного исполнения Сторонами обязательств,</t>
  </si>
  <si>
    <t xml:space="preserve"> вытекающих из договорных отношений, а уничтожение персональных данных производится не ранее истечения срока хранения, установленного для конкретного вида</t>
  </si>
  <si>
    <t xml:space="preserve">документов, если персональные данные содержатся в указанных документах. </t>
  </si>
  <si>
    <r>
      <t>ü</t>
    </r>
    <r>
      <rPr>
        <sz val="6"/>
        <rFont val="Arial"/>
        <family val="2"/>
        <charset val="204"/>
      </rPr>
      <t xml:space="preserve"> обязуюсь выполнять условия указанного Договора;</t>
    </r>
  </si>
  <si>
    <r>
      <t>ü</t>
    </r>
    <r>
      <rPr>
        <sz val="6"/>
        <rFont val="Arial"/>
        <family val="2"/>
        <charset val="204"/>
      </rPr>
      <t xml:space="preserve">  действуя своей волей и в своем интересе прошу Банк без моих дополнительных распоряжений, без ограничения по сумме и количеству операций, осуществлять оплату</t>
    </r>
  </si>
  <si>
    <t>услуг (расходов) Банка в порядке и размерах, предусмотренных Правилами и Тарифами, с применением платежных документов, установленных Банком России;</t>
  </si>
  <si>
    <r>
      <t>ü</t>
    </r>
    <r>
      <rPr>
        <sz val="6"/>
        <rFont val="Arial"/>
        <family val="2"/>
        <charset val="204"/>
      </rPr>
      <t xml:space="preserve"> подписывая настоящее Заявление, выражаю свое согласие на присоединение к Правилам, которые совместно с Заявлением и Тарифами являются договором
</t>
    </r>
  </si>
  <si>
    <t>банковского счета (далее - Договор);</t>
  </si>
  <si>
    <t>Заявления, Памяткой для держателей карт ознакомлен, обязуюсь их неукоснительно соблюдать;</t>
  </si>
  <si>
    <t>Прошу предоставить доступ к услугам:</t>
  </si>
  <si>
    <t xml:space="preserve"> (услуги не предоставляются в рамках пакетов "Эконом" и "Эконом ОРС")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</si>
</sst>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6"/>
      <name val="Arial Cyr"/>
      <charset val="204"/>
    </font>
    <font>
      <b/>
      <sz val="8"/>
      <name val="Arial Black"/>
      <family val="2"/>
      <charset val="204"/>
    </font>
    <font>
      <b/>
      <sz val="7"/>
      <name val="Arial"/>
      <family val="2"/>
      <charset val="204"/>
    </font>
    <font>
      <b/>
      <sz val="6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" xfId="0" applyFont="1" applyBorder="1" applyAlignment="1"/>
    <xf numFmtId="0" fontId="1" fillId="0" borderId="4" xfId="0" applyFont="1" applyBorder="1" applyAlignment="1"/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3" xfId="0" applyFont="1" applyFill="1" applyBorder="1" applyAlignment="1"/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7" xfId="0" applyFont="1" applyFill="1" applyBorder="1"/>
    <xf numFmtId="0" fontId="1" fillId="0" borderId="0" xfId="0" applyFont="1" applyFill="1" applyBorder="1"/>
    <xf numFmtId="0" fontId="1" fillId="0" borderId="8" xfId="0" applyFont="1" applyFill="1" applyBorder="1"/>
    <xf numFmtId="0" fontId="1" fillId="0" borderId="0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justify" vertical="top" wrapText="1"/>
    </xf>
    <xf numFmtId="0" fontId="3" fillId="0" borderId="0" xfId="0" applyFont="1" applyBorder="1" applyAlignment="1">
      <alignment horizontal="center"/>
    </xf>
    <xf numFmtId="0" fontId="5" fillId="0" borderId="1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/>
    <xf numFmtId="0" fontId="0" fillId="0" borderId="9" xfId="0" applyBorder="1" applyAlignment="1"/>
    <xf numFmtId="0" fontId="1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7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8" xfId="0" applyFont="1" applyFill="1" applyBorder="1" applyAlignment="1">
      <alignment horizontal="justify" vertical="top" wrapText="1"/>
    </xf>
    <xf numFmtId="0" fontId="4" fillId="0" borderId="12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8" xfId="0" applyFont="1" applyFill="1" applyBorder="1" applyAlignment="1">
      <alignment horizontal="justify" vertical="top" wrapText="1"/>
    </xf>
    <xf numFmtId="0" fontId="1" fillId="0" borderId="5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9" fillId="3" borderId="1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</xdr:colOff>
      <xdr:row>4</xdr:row>
      <xdr:rowOff>9525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5"/>
  <sheetViews>
    <sheetView tabSelected="1" zoomScale="130" zoomScaleNormal="130" workbookViewId="0">
      <selection activeCell="BF5" sqref="BF5"/>
    </sheetView>
  </sheetViews>
  <sheetFormatPr defaultColWidth="2.140625" defaultRowHeight="11.25" customHeight="1" x14ac:dyDescent="0.2"/>
  <cols>
    <col min="1" max="1" width="2.140625" style="1" customWidth="1"/>
    <col min="2" max="26" width="2.140625" style="1"/>
    <col min="27" max="27" width="2" style="1" customWidth="1"/>
    <col min="28" max="16384" width="2.140625" style="1"/>
  </cols>
  <sheetData>
    <row r="1" spans="1:42" ht="11.25" customHeight="1" x14ac:dyDescent="0.2">
      <c r="AA1" s="64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</row>
    <row r="2" spans="1:42" ht="11.25" customHeight="1" x14ac:dyDescent="0.2">
      <c r="Y2" s="2"/>
      <c r="Z2" s="2"/>
      <c r="AA2" s="90" t="s">
        <v>1</v>
      </c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2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13"/>
      <c r="X3" s="13"/>
      <c r="Y3" s="13"/>
      <c r="AA3" s="95" t="str">
        <f>"" &amp; D_NUM</f>
        <v/>
      </c>
      <c r="AB3" s="96"/>
      <c r="AC3" s="96"/>
      <c r="AD3" s="96"/>
      <c r="AE3" s="96"/>
      <c r="AF3" s="96"/>
      <c r="AG3" s="96"/>
      <c r="AH3" s="96"/>
      <c r="AI3" s="96"/>
      <c r="AJ3" s="96"/>
      <c r="AK3" s="3" t="s">
        <v>0</v>
      </c>
      <c r="AL3" s="96" t="str">
        <f>"" &amp; RIGHT(A_NUM,7)</f>
        <v/>
      </c>
      <c r="AM3" s="96"/>
      <c r="AN3" s="96"/>
      <c r="AO3" s="96"/>
      <c r="AP3" s="97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2"/>
    </row>
    <row r="5" spans="1:42" ht="11.25" customHeight="1" x14ac:dyDescent="0.2">
      <c r="A5" s="93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</row>
    <row r="6" spans="1:42" ht="11.25" customHeight="1" x14ac:dyDescent="0.2">
      <c r="A6" s="93" t="s">
        <v>64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</row>
    <row r="7" spans="1:42" ht="11.25" customHeight="1" x14ac:dyDescent="0.25">
      <c r="A7" s="94" t="s">
        <v>75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</row>
    <row r="8" spans="1:42" ht="11.25" customHeight="1" x14ac:dyDescent="0.2">
      <c r="A8" s="98" t="s">
        <v>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</row>
    <row r="9" spans="1:42" ht="11.25" customHeight="1" x14ac:dyDescent="0.2">
      <c r="A9" s="99" t="s">
        <v>77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</row>
    <row r="10" spans="1:42" ht="11.25" customHeight="1" x14ac:dyDescent="0.2">
      <c r="A10" s="48" t="s">
        <v>74</v>
      </c>
      <c r="B10" s="49"/>
      <c r="C10" s="49"/>
      <c r="D10" s="49"/>
      <c r="E10" s="49"/>
      <c r="F10" s="49"/>
      <c r="G10" s="49"/>
      <c r="H10" s="49"/>
      <c r="I10" s="49"/>
      <c r="J10" s="50"/>
      <c r="K10" s="48" t="s">
        <v>76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50"/>
    </row>
    <row r="11" spans="1:42" ht="11.25" customHeight="1" x14ac:dyDescent="0.2">
      <c r="A11" s="9" t="str">
        <f>IF(ISERROR(FIND("[ БАЗОВЫЙ ]",D_TYPE)),"¨","þ")</f>
        <v>¨</v>
      </c>
      <c r="B11" s="75" t="s">
        <v>66</v>
      </c>
      <c r="C11" s="75"/>
      <c r="D11" s="75"/>
      <c r="E11" s="75"/>
      <c r="F11" s="75"/>
      <c r="G11" s="75"/>
      <c r="H11" s="75"/>
      <c r="I11" s="75"/>
      <c r="J11" s="76"/>
      <c r="K11" s="8" t="str">
        <f>IF(AND(LEFT(C_NUM,6)="518275",NOT(ISERROR(FIND("[ БАЗОВЫЙ ]",D_TYPE)))),"þ","¨")</f>
        <v>¨</v>
      </c>
      <c r="L11" s="16" t="s">
        <v>7</v>
      </c>
      <c r="M11" s="16"/>
      <c r="N11" s="16"/>
      <c r="O11" s="16"/>
      <c r="P11" s="16"/>
      <c r="Q11" s="16"/>
      <c r="R11" s="16"/>
      <c r="S11" s="16"/>
      <c r="T11" s="16"/>
      <c r="U11" s="17"/>
      <c r="V11" s="17"/>
      <c r="W11" s="17"/>
      <c r="X11" s="17"/>
      <c r="Y11" s="17"/>
      <c r="Z11" s="17"/>
      <c r="AA11" s="8" t="str">
        <f>IF(AND(LEFT(C_NUM,6)="429773",NOT(ISERROR(FIND("[ БАЗОВЫЙ ]",D_TYPE)))),"þ","¨")</f>
        <v>¨</v>
      </c>
      <c r="AB11" s="16" t="s">
        <v>4</v>
      </c>
      <c r="AC11" s="16"/>
      <c r="AD11" s="16"/>
      <c r="AE11" s="16"/>
      <c r="AF11" s="16"/>
      <c r="AG11" s="16"/>
      <c r="AH11" s="16"/>
      <c r="AI11" s="16"/>
      <c r="AJ11" s="17"/>
      <c r="AK11" s="17"/>
      <c r="AL11" s="17"/>
      <c r="AM11" s="17"/>
      <c r="AN11" s="17"/>
      <c r="AO11" s="17"/>
      <c r="AP11" s="18"/>
    </row>
    <row r="12" spans="1:42" ht="11.25" customHeight="1" x14ac:dyDescent="0.2">
      <c r="A12" s="9" t="str">
        <f>IF(ISERROR(FIND("[ ЭКОНОМ ]",D_TYPE)),"¨","þ")</f>
        <v>¨</v>
      </c>
      <c r="B12" s="75" t="s">
        <v>65</v>
      </c>
      <c r="C12" s="75"/>
      <c r="D12" s="75"/>
      <c r="E12" s="75"/>
      <c r="F12" s="75"/>
      <c r="G12" s="75"/>
      <c r="H12" s="75"/>
      <c r="I12" s="75"/>
      <c r="J12" s="76"/>
      <c r="K12" s="8" t="str">
        <f>IF(AND(LEFT(C_NUM,6)="518275",NOT(ISERROR(FIND("[ ЭКОНОМ ]",D_TYPE)))),"þ","¨")</f>
        <v>¨</v>
      </c>
      <c r="L12" s="16" t="s">
        <v>7</v>
      </c>
      <c r="M12" s="16"/>
      <c r="N12" s="16"/>
      <c r="O12" s="16"/>
      <c r="P12" s="16"/>
      <c r="Q12" s="16"/>
      <c r="R12" s="16"/>
      <c r="S12" s="16"/>
      <c r="T12" s="16"/>
      <c r="U12" s="17"/>
      <c r="V12" s="17"/>
      <c r="W12" s="17"/>
      <c r="X12" s="17"/>
      <c r="Y12" s="17"/>
      <c r="Z12" s="17"/>
      <c r="AA12" s="8" t="str">
        <f>IF(AND(LEFT(C_NUM,6)="429773",NOT(ISERROR(FIND("[ ЭКОНОМ ]",D_TYPE)))),"þ","¨")</f>
        <v>¨</v>
      </c>
      <c r="AB12" s="16" t="s">
        <v>4</v>
      </c>
      <c r="AC12" s="16"/>
      <c r="AD12" s="16"/>
      <c r="AE12" s="16"/>
      <c r="AF12" s="16"/>
      <c r="AG12" s="16"/>
      <c r="AH12" s="16"/>
      <c r="AI12" s="16"/>
      <c r="AJ12" s="17"/>
      <c r="AK12" s="17"/>
      <c r="AL12" s="17"/>
      <c r="AM12" s="17"/>
      <c r="AN12" s="17"/>
      <c r="AO12" s="17"/>
      <c r="AP12" s="18"/>
    </row>
    <row r="13" spans="1:42" ht="11.25" customHeight="1" x14ac:dyDescent="0.2">
      <c r="A13" s="9" t="str">
        <f>IF(ISERROR(FIND("[ БАЗОВЫЙ ОРС ]",D_TYPE)),"¨","þ")</f>
        <v>¨</v>
      </c>
      <c r="B13" s="75" t="s">
        <v>67</v>
      </c>
      <c r="C13" s="75"/>
      <c r="D13" s="75"/>
      <c r="E13" s="75"/>
      <c r="F13" s="75"/>
      <c r="G13" s="75"/>
      <c r="H13" s="75"/>
      <c r="I13" s="75"/>
      <c r="J13" s="76"/>
      <c r="K13" s="8" t="str">
        <f>IF(AND(LEFT(C_NUM,6)="518275",NOT(ISERROR(FIND("[ БАЗОВЫЙ ОРС ]",D_TYPE)))),"þ","¨")</f>
        <v>¨</v>
      </c>
      <c r="L13" s="16" t="s">
        <v>7</v>
      </c>
      <c r="M13" s="16"/>
      <c r="N13" s="16"/>
      <c r="O13" s="16"/>
      <c r="P13" s="16"/>
      <c r="Q13" s="16"/>
      <c r="R13" s="16"/>
      <c r="S13" s="16"/>
      <c r="T13" s="16"/>
      <c r="U13" s="17"/>
      <c r="V13" s="17"/>
      <c r="W13" s="17"/>
      <c r="X13" s="17"/>
      <c r="Y13" s="17"/>
      <c r="Z13" s="17"/>
      <c r="AA13" s="8" t="str">
        <f>IF(AND(LEFT(C_NUM,6)="429773",NOT(ISERROR(FIND("[ БАЗОВЫЙ ОРС ]",D_TYPE)))),"þ","¨")</f>
        <v>¨</v>
      </c>
      <c r="AB13" s="16" t="s">
        <v>4</v>
      </c>
      <c r="AC13" s="16"/>
      <c r="AD13" s="16"/>
      <c r="AE13" s="16"/>
      <c r="AF13" s="16"/>
      <c r="AG13" s="16"/>
      <c r="AH13" s="16"/>
      <c r="AI13" s="16"/>
      <c r="AJ13" s="17"/>
      <c r="AK13" s="17"/>
      <c r="AL13" s="17"/>
      <c r="AM13" s="17"/>
      <c r="AN13" s="17"/>
      <c r="AO13" s="17"/>
      <c r="AP13" s="18"/>
    </row>
    <row r="14" spans="1:42" ht="11.25" customHeight="1" x14ac:dyDescent="0.2">
      <c r="A14" s="9" t="str">
        <f>IF(ISERROR(FIND("[ ЭКОНОМ ОРС ]",D_TYPE)),"¨","þ")</f>
        <v>¨</v>
      </c>
      <c r="B14" s="75" t="s">
        <v>68</v>
      </c>
      <c r="C14" s="75"/>
      <c r="D14" s="75"/>
      <c r="E14" s="75"/>
      <c r="F14" s="75"/>
      <c r="G14" s="75"/>
      <c r="H14" s="75"/>
      <c r="I14" s="75"/>
      <c r="J14" s="76"/>
      <c r="K14" s="6" t="str">
        <f>IF(AND(LEFT(C_NUM,6)="518275",NOT(ISERROR(FIND("[ ЭКОНОМ ОРС ]",D_TYPE)))),"þ","¨")</f>
        <v>¨</v>
      </c>
      <c r="L14" s="16" t="s">
        <v>7</v>
      </c>
      <c r="M14" s="16"/>
      <c r="N14" s="16"/>
      <c r="O14" s="16"/>
      <c r="P14" s="16"/>
      <c r="Q14" s="16"/>
      <c r="R14" s="16"/>
      <c r="S14" s="16"/>
      <c r="T14" s="16"/>
      <c r="U14" s="19"/>
      <c r="V14" s="19"/>
      <c r="W14" s="19"/>
      <c r="X14" s="19"/>
      <c r="Y14" s="19"/>
      <c r="Z14" s="19"/>
      <c r="AA14" s="6" t="str">
        <f>IF(AND(LEFT(C_NUM,6)="429773",NOT(ISERROR(FIND("[ ЭКОНОМ ОРС ]",D_TYPE)))),"þ","¨")</f>
        <v>¨</v>
      </c>
      <c r="AB14" s="16" t="s">
        <v>4</v>
      </c>
      <c r="AC14" s="16"/>
      <c r="AD14" s="16"/>
      <c r="AE14" s="16"/>
      <c r="AF14" s="16"/>
      <c r="AG14" s="16"/>
      <c r="AH14" s="16"/>
      <c r="AI14" s="16"/>
      <c r="AJ14" s="19"/>
      <c r="AK14" s="19"/>
      <c r="AL14" s="19"/>
      <c r="AM14" s="19"/>
      <c r="AN14" s="19"/>
      <c r="AO14" s="19"/>
      <c r="AP14" s="20"/>
    </row>
    <row r="15" spans="1:42" ht="11.25" customHeight="1" x14ac:dyDescent="0.2">
      <c r="A15" s="9" t="str">
        <f>IF(ISERROR(FIND("[ ПРЕМИУМ ]",D_TYPE)),"¨","þ")</f>
        <v>¨</v>
      </c>
      <c r="B15" s="75" t="s">
        <v>69</v>
      </c>
      <c r="C15" s="75"/>
      <c r="D15" s="75"/>
      <c r="E15" s="75"/>
      <c r="F15" s="75"/>
      <c r="G15" s="75"/>
      <c r="H15" s="75"/>
      <c r="I15" s="75"/>
      <c r="J15" s="76"/>
      <c r="K15" s="8" t="str">
        <f>IF(AND(LEFT(C_NUM,6)="518372",NOT(ISERROR(FIND("[ ПРЕМИУМ ]",D_TYPE)))),"þ","¨")</f>
        <v>¨</v>
      </c>
      <c r="L15" s="16" t="s">
        <v>8</v>
      </c>
      <c r="M15" s="16"/>
      <c r="N15" s="16"/>
      <c r="O15" s="16"/>
      <c r="P15" s="16"/>
      <c r="Q15" s="16"/>
      <c r="R15" s="16"/>
      <c r="S15" s="16"/>
      <c r="T15" s="17"/>
      <c r="U15" s="17"/>
      <c r="V15" s="17"/>
      <c r="W15" s="17"/>
      <c r="X15" s="17"/>
      <c r="Y15" s="17"/>
      <c r="Z15" s="17"/>
      <c r="AA15" s="8" t="str">
        <f>IF(AND(LEFT(C_NUM,6)="429774",NOT(ISERROR(FIND("[ ПРЕМИУМ ]",D_TYPE)))),"þ","¨")</f>
        <v>¨</v>
      </c>
      <c r="AB15" s="16" t="s">
        <v>5</v>
      </c>
      <c r="AC15" s="16"/>
      <c r="AD15" s="16"/>
      <c r="AE15" s="16"/>
      <c r="AF15" s="16"/>
      <c r="AG15" s="16"/>
      <c r="AH15" s="16"/>
      <c r="AI15" s="17"/>
      <c r="AJ15" s="17"/>
      <c r="AK15" s="17"/>
      <c r="AL15" s="17"/>
      <c r="AM15" s="17"/>
      <c r="AN15" s="17"/>
      <c r="AO15" s="17"/>
      <c r="AP15" s="18"/>
    </row>
    <row r="16" spans="1:42" ht="11.25" customHeight="1" x14ac:dyDescent="0.2">
      <c r="A16" s="9" t="str">
        <f>IF(ISERROR(FIND("[ ПЛАТИНОВЫЙ СТАНДАРТ ]",D_TYPE)),"¨","þ")</f>
        <v>¨</v>
      </c>
      <c r="B16" s="75" t="s">
        <v>70</v>
      </c>
      <c r="C16" s="75"/>
      <c r="D16" s="75"/>
      <c r="E16" s="75"/>
      <c r="F16" s="75"/>
      <c r="G16" s="75"/>
      <c r="H16" s="75"/>
      <c r="I16" s="75"/>
      <c r="J16" s="76"/>
      <c r="K16" s="8" t="str">
        <f>IF(AND(LEFT(C_NUM,6)="516445",NOT(ISERROR(FIND("[ ПЛАТИНОВЫЙ СТАНДАРТ ]",D_TYPE)))),"þ","¨")</f>
        <v>¨</v>
      </c>
      <c r="L16" s="16" t="s">
        <v>10</v>
      </c>
      <c r="M16" s="16"/>
      <c r="N16" s="16"/>
      <c r="O16" s="16"/>
      <c r="P16" s="16"/>
      <c r="Q16" s="16"/>
      <c r="R16" s="16"/>
      <c r="S16" s="16"/>
      <c r="T16" s="17"/>
      <c r="U16" s="17"/>
      <c r="V16" s="17"/>
      <c r="W16" s="17"/>
      <c r="X16" s="17"/>
      <c r="Y16" s="17"/>
      <c r="Z16" s="17"/>
      <c r="AA16" s="8" t="str">
        <f>IF(AND(LEFT(C_NUM,6)="419608",NOT(ISERROR(FIND("[ ПЛАТИНОВЫЙ СТАНДАРТ ]",D_TYPE)))),"þ","¨")</f>
        <v>¨</v>
      </c>
      <c r="AB16" s="16" t="s">
        <v>6</v>
      </c>
      <c r="AC16" s="16"/>
      <c r="AD16" s="16"/>
      <c r="AE16" s="16"/>
      <c r="AF16" s="16"/>
      <c r="AG16" s="16"/>
      <c r="AH16" s="16"/>
      <c r="AI16" s="17"/>
      <c r="AJ16" s="17"/>
      <c r="AK16" s="17"/>
      <c r="AL16" s="17"/>
      <c r="AM16" s="17"/>
      <c r="AN16" s="17"/>
      <c r="AO16" s="17"/>
      <c r="AP16" s="18"/>
    </row>
    <row r="17" spans="1:42" ht="11.25" customHeight="1" x14ac:dyDescent="0.2">
      <c r="A17" s="9" t="str">
        <f>IF(ISERROR(FIND("[ ЭКСКЛЮЗИВ ]",D_TYPE)),"¨","þ")</f>
        <v>¨</v>
      </c>
      <c r="B17" s="75" t="s">
        <v>78</v>
      </c>
      <c r="C17" s="75"/>
      <c r="D17" s="75"/>
      <c r="E17" s="75"/>
      <c r="F17" s="75"/>
      <c r="G17" s="75"/>
      <c r="H17" s="75"/>
      <c r="I17" s="75"/>
      <c r="J17" s="76"/>
      <c r="K17" s="8" t="str">
        <f>IF(AND(LEFT(C_NUM,6)="516132",NOT(ISERROR(FIND("[ ЭКСКЛЮЗИВ ]",D_TYPE)))),"þ","¨")</f>
        <v>¨</v>
      </c>
      <c r="L17" s="16" t="s">
        <v>79</v>
      </c>
      <c r="M17" s="16"/>
      <c r="N17" s="16"/>
      <c r="O17" s="16"/>
      <c r="P17" s="16"/>
      <c r="Q17" s="16"/>
      <c r="R17" s="16"/>
      <c r="S17" s="16"/>
      <c r="T17" s="17"/>
      <c r="U17" s="17"/>
      <c r="V17" s="17"/>
      <c r="W17" s="17"/>
      <c r="X17" s="17"/>
      <c r="Y17" s="17"/>
      <c r="Z17" s="17"/>
      <c r="AA17" s="8" t="str">
        <f>IF(AND(LEFT(C_NUM,6)="477710",NOT(ISERROR(FIND("[ ЭКСКЛЮЗИВ ]",D_TYPE)))),"þ","¨")</f>
        <v>¨</v>
      </c>
      <c r="AB17" s="16" t="s">
        <v>80</v>
      </c>
      <c r="AC17" s="16"/>
      <c r="AD17" s="16"/>
      <c r="AE17" s="16"/>
      <c r="AF17" s="16"/>
      <c r="AG17" s="16"/>
      <c r="AH17" s="16"/>
      <c r="AI17" s="17"/>
      <c r="AJ17" s="17"/>
      <c r="AK17" s="17"/>
      <c r="AL17" s="17"/>
      <c r="AM17" s="17"/>
      <c r="AN17" s="17"/>
      <c r="AO17" s="17"/>
      <c r="AP17" s="18"/>
    </row>
    <row r="19" spans="1:42" ht="11.25" customHeight="1" x14ac:dyDescent="0.2">
      <c r="A19" s="52" t="s">
        <v>12</v>
      </c>
      <c r="B19" s="53"/>
      <c r="C19" s="53"/>
      <c r="D19" s="53"/>
      <c r="E19" s="53"/>
      <c r="F19" s="53"/>
      <c r="G19" s="53"/>
      <c r="H19" s="53"/>
      <c r="I19" s="53"/>
      <c r="J19" s="53"/>
      <c r="K19" s="21" t="str">
        <f>IF(C_PRIORITY="0","þ","¨")</f>
        <v>¨</v>
      </c>
      <c r="L19" s="22" t="s">
        <v>13</v>
      </c>
      <c r="M19" s="22"/>
      <c r="N19" s="22"/>
      <c r="O19" s="22"/>
      <c r="P19" s="23"/>
      <c r="Q19" s="24"/>
      <c r="R19" s="22"/>
      <c r="S19" s="24" t="str">
        <f>IF(AND(C_PRIORITY&lt;&gt;"0",NOT(ISBLANK(C_PRIORITY))),"þ","¨")</f>
        <v>¨</v>
      </c>
      <c r="T19" s="22" t="s">
        <v>71</v>
      </c>
      <c r="U19" s="23"/>
      <c r="V19" s="24"/>
      <c r="W19" s="22"/>
      <c r="X19" s="22"/>
      <c r="Y19" s="22"/>
      <c r="Z19" s="25"/>
      <c r="AA19" s="53" t="s">
        <v>11</v>
      </c>
      <c r="AB19" s="53"/>
      <c r="AC19" s="53"/>
      <c r="AD19" s="53"/>
      <c r="AE19" s="53"/>
      <c r="AF19" s="53"/>
      <c r="AG19" s="87" t="str">
        <f>"" &amp; C_SECRET</f>
        <v/>
      </c>
      <c r="AH19" s="88"/>
      <c r="AI19" s="88"/>
      <c r="AJ19" s="88"/>
      <c r="AK19" s="88"/>
      <c r="AL19" s="88"/>
      <c r="AM19" s="88"/>
      <c r="AN19" s="88"/>
      <c r="AO19" s="88"/>
      <c r="AP19" s="89"/>
    </row>
    <row r="21" spans="1:42" ht="11.25" customHeight="1" x14ac:dyDescent="0.2">
      <c r="A21" s="52" t="s">
        <v>14</v>
      </c>
      <c r="B21" s="53"/>
      <c r="C21" s="53"/>
      <c r="D21" s="53"/>
      <c r="E21" s="53"/>
      <c r="F21" s="53"/>
      <c r="G21" s="53"/>
      <c r="H21" s="53"/>
      <c r="I21" s="53"/>
      <c r="J21" s="54"/>
      <c r="K21" s="55" t="str">
        <f>"" &amp; A_FIO</f>
        <v/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6"/>
    </row>
    <row r="22" spans="1:42" ht="11.25" customHeight="1" x14ac:dyDescent="0.2">
      <c r="A22" s="77" t="s">
        <v>84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9"/>
    </row>
    <row r="23" spans="1:42" ht="11.25" customHeight="1" x14ac:dyDescent="0.2">
      <c r="A23" s="46" t="str">
        <f>MID(C_FIOLATIN,1,1)</f>
        <v/>
      </c>
      <c r="B23" s="47"/>
      <c r="C23" s="46" t="str">
        <f>MID(C_FIOLATIN,2,1)</f>
        <v/>
      </c>
      <c r="D23" s="47"/>
      <c r="E23" s="46" t="str">
        <f>MID(C_FIOLATIN,3,1)</f>
        <v/>
      </c>
      <c r="F23" s="47"/>
      <c r="G23" s="46" t="str">
        <f>MID(C_FIOLATIN,4,1)</f>
        <v/>
      </c>
      <c r="H23" s="47"/>
      <c r="I23" s="46" t="str">
        <f>MID(C_FIOLATIN,5,1)</f>
        <v/>
      </c>
      <c r="J23" s="47"/>
      <c r="K23" s="46" t="str">
        <f>MID(C_FIOLATIN,6,1)</f>
        <v/>
      </c>
      <c r="L23" s="47"/>
      <c r="M23" s="46" t="str">
        <f>MID(C_FIOLATIN,7,1)</f>
        <v/>
      </c>
      <c r="N23" s="47"/>
      <c r="O23" s="46" t="str">
        <f>MID(C_FIOLATIN,8,1)</f>
        <v/>
      </c>
      <c r="P23" s="47"/>
      <c r="Q23" s="46" t="str">
        <f>MID(C_FIOLATIN,9,1)</f>
        <v/>
      </c>
      <c r="R23" s="47"/>
      <c r="S23" s="46" t="str">
        <f>MID(C_FIOLATIN,10,1)</f>
        <v/>
      </c>
      <c r="T23" s="47"/>
      <c r="U23" s="46" t="str">
        <f>MID(C_FIOLATIN,11,1)</f>
        <v/>
      </c>
      <c r="V23" s="47"/>
      <c r="W23" s="46" t="str">
        <f>MID(C_FIOLATIN,12,1)</f>
        <v/>
      </c>
      <c r="X23" s="47"/>
      <c r="Y23" s="46" t="str">
        <f>MID(C_FIOLATIN,13,1)</f>
        <v/>
      </c>
      <c r="Z23" s="47"/>
      <c r="AA23" s="46" t="str">
        <f>MID(C_FIOLATIN,14,1)</f>
        <v/>
      </c>
      <c r="AB23" s="47"/>
      <c r="AC23" s="46" t="str">
        <f>MID(C_FIOLATIN,15,1)</f>
        <v/>
      </c>
      <c r="AD23" s="47"/>
      <c r="AE23" s="46" t="str">
        <f>MID(C_FIOLATIN,16,1)</f>
        <v/>
      </c>
      <c r="AF23" s="47"/>
      <c r="AG23" s="46" t="str">
        <f>MID(C_FIOLATIN,17,1)</f>
        <v/>
      </c>
      <c r="AH23" s="47"/>
      <c r="AI23" s="46" t="str">
        <f>MID(C_FIOLATIN,18,1)</f>
        <v/>
      </c>
      <c r="AJ23" s="47"/>
      <c r="AK23" s="46" t="str">
        <f>MID(C_FIOLATIN,19,1)</f>
        <v/>
      </c>
      <c r="AL23" s="47"/>
      <c r="AM23" s="48" t="str">
        <f>MID(C_FIOLATIN,20,1)</f>
        <v/>
      </c>
      <c r="AN23" s="49"/>
      <c r="AO23" s="49"/>
      <c r="AP23" s="50"/>
    </row>
    <row r="24" spans="1:42" ht="11.25" customHeight="1" x14ac:dyDescent="0.2">
      <c r="A24" s="52" t="s">
        <v>15</v>
      </c>
      <c r="B24" s="53"/>
      <c r="C24" s="53"/>
      <c r="D24" s="53"/>
      <c r="E24" s="53"/>
      <c r="F24" s="53"/>
      <c r="G24" s="53"/>
      <c r="H24" s="53"/>
      <c r="I24" s="53"/>
      <c r="J24" s="54"/>
      <c r="K24" s="55" t="str">
        <f>"" &amp; C_BIRTHDAY</f>
        <v/>
      </c>
      <c r="L24" s="51"/>
      <c r="M24" s="51"/>
      <c r="N24" s="51"/>
      <c r="O24" s="51"/>
      <c r="P24" s="56"/>
      <c r="Q24" s="52" t="s">
        <v>16</v>
      </c>
      <c r="R24" s="53"/>
      <c r="S24" s="53"/>
      <c r="T24" s="53"/>
      <c r="U24" s="53"/>
      <c r="V24" s="53"/>
      <c r="W24" s="54"/>
      <c r="X24" s="55" t="str">
        <f>"" &amp; C_BIRTHPLACE</f>
        <v/>
      </c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6"/>
    </row>
    <row r="25" spans="1:42" ht="11.25" customHeight="1" x14ac:dyDescent="0.2">
      <c r="A25" s="52" t="s">
        <v>17</v>
      </c>
      <c r="B25" s="53"/>
      <c r="C25" s="53"/>
      <c r="D25" s="53"/>
      <c r="E25" s="53"/>
      <c r="F25" s="53"/>
      <c r="G25" s="53"/>
      <c r="H25" s="53"/>
      <c r="I25" s="53"/>
      <c r="J25" s="54"/>
      <c r="K25" s="9" t="str">
        <f>IF(C_RESIDENT="1","þ","¨")</f>
        <v>¨</v>
      </c>
      <c r="L25" s="51" t="s">
        <v>18</v>
      </c>
      <c r="M25" s="51"/>
      <c r="N25" s="51"/>
      <c r="O25" s="51"/>
      <c r="P25" s="8" t="str">
        <f>IF(C_RESIDENT="0","þ","¨")</f>
        <v>¨</v>
      </c>
      <c r="Q25" s="51" t="s">
        <v>19</v>
      </c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62"/>
      <c r="AG25" s="63"/>
      <c r="AH25" s="100" t="s">
        <v>20</v>
      </c>
      <c r="AI25" s="101"/>
      <c r="AJ25" s="102"/>
      <c r="AK25" s="7" t="str">
        <f>IF(C_SEX="М","þ","¨")</f>
        <v>¨</v>
      </c>
      <c r="AL25" s="10" t="s">
        <v>21</v>
      </c>
      <c r="AM25" s="10"/>
      <c r="AN25" s="7" t="str">
        <f>IF(C_SEX="Ж","þ","¨")</f>
        <v>¨</v>
      </c>
      <c r="AO25" s="10" t="s">
        <v>22</v>
      </c>
      <c r="AP25" s="11"/>
    </row>
    <row r="26" spans="1:42" ht="11.25" customHeight="1" x14ac:dyDescent="0.2">
      <c r="A26" s="61" t="s">
        <v>23</v>
      </c>
      <c r="B26" s="61"/>
      <c r="C26" s="61"/>
      <c r="D26" s="61"/>
      <c r="E26" s="61"/>
      <c r="F26" s="61"/>
      <c r="G26" s="61"/>
      <c r="H26" s="61"/>
      <c r="I26" s="61"/>
      <c r="J26" s="61"/>
      <c r="K26" s="83" t="s">
        <v>24</v>
      </c>
      <c r="L26" s="83"/>
      <c r="M26" s="83"/>
      <c r="N26" s="83"/>
      <c r="O26" s="83"/>
      <c r="P26" s="9" t="str">
        <f>IF(C_DOCTYPE="Паспорт РФ","þ","¨")</f>
        <v>¨</v>
      </c>
      <c r="Q26" s="51" t="s">
        <v>25</v>
      </c>
      <c r="R26" s="51"/>
      <c r="S26" s="51"/>
      <c r="T26" s="51"/>
      <c r="U26" s="51"/>
      <c r="V26" s="8" t="str">
        <f>IF(AND(C_DOCTYPE&lt;&gt;"Паспорт РФ",NOT(ISBLANK(C_DOCTYPE))),"þ","¨")</f>
        <v>¨</v>
      </c>
      <c r="W26" s="51" t="s">
        <v>26</v>
      </c>
      <c r="X26" s="51"/>
      <c r="Y26" s="51"/>
      <c r="Z26" s="51"/>
      <c r="AA26" s="51"/>
      <c r="AB26" s="51"/>
      <c r="AC26" s="51"/>
      <c r="AD26" s="51"/>
      <c r="AE26" s="51"/>
      <c r="AF26" s="51" t="str">
        <f>IF(C_DOCTYPE&lt;&gt;"Паспорт РФ","" &amp; C_DOCTYPE,"")</f>
        <v/>
      </c>
      <c r="AG26" s="51"/>
      <c r="AH26" s="51"/>
      <c r="AI26" s="51"/>
      <c r="AJ26" s="51"/>
      <c r="AK26" s="51"/>
      <c r="AL26" s="51"/>
      <c r="AM26" s="51"/>
      <c r="AN26" s="51"/>
      <c r="AO26" s="51"/>
      <c r="AP26" s="56"/>
    </row>
    <row r="27" spans="1:42" ht="11.25" customHeight="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83" t="s">
        <v>27</v>
      </c>
      <c r="L27" s="83"/>
      <c r="M27" s="83"/>
      <c r="N27" s="83"/>
      <c r="O27" s="83"/>
      <c r="P27" s="55" t="str">
        <f>IF(ISERR(FIND(" ",C_DOCNUM,1)),"",MID(C_DOCNUM,1,FIND(" ",C_DOCNUM,1)-1))</f>
        <v/>
      </c>
      <c r="Q27" s="51"/>
      <c r="R27" s="51"/>
      <c r="S27" s="56"/>
      <c r="T27" s="58" t="s">
        <v>28</v>
      </c>
      <c r="U27" s="59"/>
      <c r="V27" s="59"/>
      <c r="W27" s="59"/>
      <c r="X27" s="60"/>
      <c r="Y27" s="55" t="str">
        <f>IF(ISERR(FIND(" ",C_DOCNUM,1)),"" &amp; C_DOCNUM,MID(C_DOCNUM,FIND(" ",C_DOCNUM,1)+1,20))</f>
        <v/>
      </c>
      <c r="Z27" s="51"/>
      <c r="AA27" s="51"/>
      <c r="AB27" s="51"/>
      <c r="AC27" s="51"/>
      <c r="AD27" s="51"/>
      <c r="AE27" s="56"/>
      <c r="AF27" s="103" t="s">
        <v>29</v>
      </c>
      <c r="AG27" s="103"/>
      <c r="AH27" s="103"/>
      <c r="AI27" s="103"/>
      <c r="AJ27" s="103"/>
      <c r="AK27" s="105" t="str">
        <f>"" &amp; C_DOCDATE</f>
        <v/>
      </c>
      <c r="AL27" s="106"/>
      <c r="AM27" s="106"/>
      <c r="AN27" s="106"/>
      <c r="AO27" s="106"/>
      <c r="AP27" s="107"/>
    </row>
    <row r="28" spans="1:42" ht="11.2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83" t="s">
        <v>30</v>
      </c>
      <c r="L28" s="83"/>
      <c r="M28" s="83"/>
      <c r="N28" s="83"/>
      <c r="O28" s="83"/>
      <c r="P28" s="82" t="str">
        <f>"" &amp; C_DOCPLACE &amp; " " &amp; C_DOCPLACE_P</f>
        <v xml:space="preserve"> </v>
      </c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</row>
    <row r="29" spans="1:42" ht="11.25" customHeight="1" x14ac:dyDescent="0.2">
      <c r="A29" s="52" t="s">
        <v>62</v>
      </c>
      <c r="B29" s="53"/>
      <c r="C29" s="53"/>
      <c r="D29" s="53"/>
      <c r="E29" s="53"/>
      <c r="F29" s="53"/>
      <c r="G29" s="53"/>
      <c r="H29" s="53"/>
      <c r="I29" s="53"/>
      <c r="J29" s="54"/>
      <c r="K29" s="83" t="s">
        <v>27</v>
      </c>
      <c r="L29" s="83"/>
      <c r="M29" s="83"/>
      <c r="N29" s="83"/>
      <c r="O29" s="83"/>
      <c r="P29" s="57"/>
      <c r="Q29" s="57"/>
      <c r="R29" s="57"/>
      <c r="S29" s="57"/>
      <c r="T29" s="58" t="s">
        <v>28</v>
      </c>
      <c r="U29" s="59"/>
      <c r="V29" s="59"/>
      <c r="W29" s="59"/>
      <c r="X29" s="60"/>
      <c r="Y29" s="57"/>
      <c r="Z29" s="57"/>
      <c r="AA29" s="57"/>
      <c r="AB29" s="57"/>
      <c r="AC29" s="57"/>
      <c r="AD29" s="57"/>
      <c r="AE29" s="57"/>
      <c r="AF29" s="83" t="s">
        <v>31</v>
      </c>
      <c r="AG29" s="83"/>
      <c r="AH29" s="83"/>
      <c r="AI29" s="83"/>
      <c r="AJ29" s="83"/>
      <c r="AK29" s="55"/>
      <c r="AL29" s="51"/>
      <c r="AM29" s="51"/>
      <c r="AN29" s="51"/>
      <c r="AO29" s="51"/>
      <c r="AP29" s="56"/>
    </row>
    <row r="30" spans="1:42" ht="11.25" customHeight="1" x14ac:dyDescent="0.2">
      <c r="A30" s="52" t="s">
        <v>63</v>
      </c>
      <c r="B30" s="53"/>
      <c r="C30" s="53"/>
      <c r="D30" s="53"/>
      <c r="E30" s="53"/>
      <c r="F30" s="53"/>
      <c r="G30" s="53"/>
      <c r="H30" s="53"/>
      <c r="I30" s="53"/>
      <c r="J30" s="54"/>
      <c r="K30" s="83" t="s">
        <v>27</v>
      </c>
      <c r="L30" s="83"/>
      <c r="M30" s="83"/>
      <c r="N30" s="83"/>
      <c r="O30" s="83"/>
      <c r="P30" s="57"/>
      <c r="Q30" s="57"/>
      <c r="R30" s="57"/>
      <c r="S30" s="57"/>
      <c r="T30" s="58" t="s">
        <v>28</v>
      </c>
      <c r="U30" s="59"/>
      <c r="V30" s="59"/>
      <c r="W30" s="59"/>
      <c r="X30" s="60"/>
      <c r="Y30" s="57"/>
      <c r="Z30" s="57"/>
      <c r="AA30" s="57"/>
      <c r="AB30" s="57"/>
      <c r="AC30" s="57"/>
      <c r="AD30" s="57"/>
      <c r="AE30" s="57"/>
      <c r="AF30" s="83" t="s">
        <v>31</v>
      </c>
      <c r="AG30" s="83"/>
      <c r="AH30" s="83"/>
      <c r="AI30" s="83"/>
      <c r="AJ30" s="83"/>
      <c r="AK30" s="55"/>
      <c r="AL30" s="51"/>
      <c r="AM30" s="51"/>
      <c r="AN30" s="51"/>
      <c r="AO30" s="51"/>
      <c r="AP30" s="56"/>
    </row>
    <row r="31" spans="1:42" ht="11.25" customHeight="1" x14ac:dyDescent="0.2">
      <c r="A31" s="116" t="s">
        <v>82</v>
      </c>
      <c r="B31" s="117"/>
      <c r="C31" s="117"/>
      <c r="D31" s="117"/>
      <c r="E31" s="117"/>
      <c r="F31" s="117"/>
      <c r="G31" s="117"/>
      <c r="H31" s="117"/>
      <c r="I31" s="117"/>
      <c r="J31" s="118"/>
      <c r="K31" s="122" t="s">
        <v>27</v>
      </c>
      <c r="L31" s="123"/>
      <c r="M31" s="123"/>
      <c r="N31" s="123"/>
      <c r="O31" s="124"/>
      <c r="P31" s="128"/>
      <c r="Q31" s="129"/>
      <c r="R31" s="129"/>
      <c r="S31" s="130"/>
      <c r="T31" s="122" t="s">
        <v>28</v>
      </c>
      <c r="U31" s="123"/>
      <c r="V31" s="123"/>
      <c r="W31" s="123"/>
      <c r="X31" s="124"/>
      <c r="Y31" s="128"/>
      <c r="Z31" s="129"/>
      <c r="AA31" s="129"/>
      <c r="AB31" s="129"/>
      <c r="AC31" s="129"/>
      <c r="AD31" s="129"/>
      <c r="AE31" s="129"/>
      <c r="AF31" s="122" t="s">
        <v>31</v>
      </c>
      <c r="AG31" s="123"/>
      <c r="AH31" s="123"/>
      <c r="AI31" s="123"/>
      <c r="AJ31" s="124"/>
      <c r="AK31" s="134"/>
      <c r="AL31" s="135"/>
      <c r="AM31" s="135"/>
      <c r="AN31" s="135"/>
      <c r="AO31" s="135"/>
      <c r="AP31" s="136"/>
    </row>
    <row r="32" spans="1:42" ht="16.5" customHeight="1" x14ac:dyDescent="0.2">
      <c r="A32" s="119"/>
      <c r="B32" s="120"/>
      <c r="C32" s="120"/>
      <c r="D32" s="120"/>
      <c r="E32" s="120"/>
      <c r="F32" s="120"/>
      <c r="G32" s="120"/>
      <c r="H32" s="120"/>
      <c r="I32" s="120"/>
      <c r="J32" s="121"/>
      <c r="K32" s="125"/>
      <c r="L32" s="126"/>
      <c r="M32" s="126"/>
      <c r="N32" s="126"/>
      <c r="O32" s="127"/>
      <c r="P32" s="131"/>
      <c r="Q32" s="132"/>
      <c r="R32" s="132"/>
      <c r="S32" s="133"/>
      <c r="T32" s="125"/>
      <c r="U32" s="126"/>
      <c r="V32" s="126"/>
      <c r="W32" s="126"/>
      <c r="X32" s="127"/>
      <c r="Y32" s="131"/>
      <c r="Z32" s="132"/>
      <c r="AA32" s="132"/>
      <c r="AB32" s="132"/>
      <c r="AC32" s="132"/>
      <c r="AD32" s="132"/>
      <c r="AE32" s="132"/>
      <c r="AF32" s="125"/>
      <c r="AG32" s="126"/>
      <c r="AH32" s="126"/>
      <c r="AI32" s="126"/>
      <c r="AJ32" s="127"/>
      <c r="AK32" s="137"/>
      <c r="AL32" s="138"/>
      <c r="AM32" s="138"/>
      <c r="AN32" s="138"/>
      <c r="AO32" s="138"/>
      <c r="AP32" s="139"/>
    </row>
    <row r="33" spans="1:42" ht="11.25" customHeight="1" x14ac:dyDescent="0.2">
      <c r="A33" s="140" t="s">
        <v>32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2"/>
    </row>
    <row r="34" spans="1:42" ht="11.25" customHeight="1" x14ac:dyDescent="0.2">
      <c r="A34" s="82" t="str">
        <f>"" &amp; C_REGADDR</f>
        <v/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</row>
    <row r="35" spans="1:42" ht="11.25" customHeight="1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</row>
    <row r="36" spans="1:42" ht="11.25" customHeight="1" x14ac:dyDescent="0.2">
      <c r="A36" s="77" t="s">
        <v>33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9"/>
    </row>
    <row r="37" spans="1:42" ht="11.25" customHeight="1" x14ac:dyDescent="0.2">
      <c r="A37" s="82" t="str">
        <f>"" &amp; C_POSTADDR</f>
        <v/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</row>
    <row r="38" spans="1:42" ht="11.25" customHeight="1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</row>
    <row r="39" spans="1:42" ht="11.25" customHeight="1" x14ac:dyDescent="0.2">
      <c r="A39" s="52" t="s">
        <v>34</v>
      </c>
      <c r="B39" s="53"/>
      <c r="C39" s="53"/>
      <c r="D39" s="53"/>
      <c r="E39" s="53"/>
      <c r="F39" s="53"/>
      <c r="G39" s="53"/>
      <c r="H39" s="53"/>
      <c r="I39" s="53"/>
      <c r="J39" s="54"/>
      <c r="K39" s="55" t="str">
        <f>"" &amp; C_FACTORY_NAME</f>
        <v/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6"/>
      <c r="AG39" s="52" t="s">
        <v>35</v>
      </c>
      <c r="AH39" s="53"/>
      <c r="AI39" s="82" t="str">
        <f>"" &amp; C_INN</f>
        <v/>
      </c>
      <c r="AJ39" s="82"/>
      <c r="AK39" s="82"/>
      <c r="AL39" s="82"/>
      <c r="AM39" s="82"/>
      <c r="AN39" s="82"/>
      <c r="AO39" s="82"/>
      <c r="AP39" s="82"/>
    </row>
    <row r="40" spans="1:42" ht="11.25" customHeight="1" x14ac:dyDescent="0.2">
      <c r="A40" s="52" t="s">
        <v>36</v>
      </c>
      <c r="B40" s="53"/>
      <c r="C40" s="53"/>
      <c r="D40" s="53"/>
      <c r="E40" s="53"/>
      <c r="F40" s="53"/>
      <c r="G40" s="53"/>
      <c r="H40" s="53"/>
      <c r="I40" s="53"/>
      <c r="J40" s="54"/>
      <c r="K40" s="83" t="s">
        <v>37</v>
      </c>
      <c r="L40" s="83"/>
      <c r="M40" s="83"/>
      <c r="N40" s="83"/>
      <c r="O40" s="82" t="str">
        <f>"" &amp; C_PHONE</f>
        <v/>
      </c>
      <c r="P40" s="82"/>
      <c r="Q40" s="82"/>
      <c r="R40" s="82"/>
      <c r="S40" s="82"/>
      <c r="T40" s="82"/>
      <c r="U40" s="82"/>
      <c r="V40" s="83" t="s">
        <v>38</v>
      </c>
      <c r="W40" s="83"/>
      <c r="X40" s="83"/>
      <c r="Y40" s="83"/>
      <c r="Z40" s="82" t="str">
        <f>"" &amp; C_PHONE_M</f>
        <v/>
      </c>
      <c r="AA40" s="82"/>
      <c r="AB40" s="82"/>
      <c r="AC40" s="82"/>
      <c r="AD40" s="82"/>
      <c r="AE40" s="82"/>
      <c r="AF40" s="82"/>
      <c r="AG40" s="83" t="s">
        <v>39</v>
      </c>
      <c r="AH40" s="83"/>
      <c r="AI40" s="83"/>
      <c r="AJ40" s="82"/>
      <c r="AK40" s="82"/>
      <c r="AL40" s="82"/>
      <c r="AM40" s="82"/>
      <c r="AN40" s="82"/>
      <c r="AO40" s="82"/>
      <c r="AP40" s="82"/>
    </row>
    <row r="41" spans="1:42" ht="11.25" customHeight="1" x14ac:dyDescent="0.2">
      <c r="A41" s="38" t="s">
        <v>118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</row>
    <row r="42" spans="1:42" ht="11.25" customHeight="1" x14ac:dyDescent="0.2">
      <c r="A42" s="98" t="s">
        <v>119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</row>
    <row r="43" spans="1:42" ht="11.25" customHeight="1" x14ac:dyDescent="0.2">
      <c r="A43" s="143" t="s">
        <v>9</v>
      </c>
      <c r="B43" s="144"/>
      <c r="C43" s="52" t="s">
        <v>44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4"/>
    </row>
    <row r="44" spans="1:42" ht="11.25" customHeight="1" x14ac:dyDescent="0.2">
      <c r="A44" s="145"/>
      <c r="B44" s="146"/>
      <c r="C44" s="84" t="s">
        <v>46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6"/>
      <c r="Z44" s="147" t="s">
        <v>45</v>
      </c>
      <c r="AA44" s="147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104"/>
    </row>
    <row r="45" spans="1:42" ht="11.25" customHeight="1" x14ac:dyDescent="0.2">
      <c r="A45" s="45" t="s">
        <v>72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4"/>
    </row>
    <row r="46" spans="1:42" ht="11.25" customHeight="1" x14ac:dyDescent="0.2">
      <c r="A46" s="45" t="s">
        <v>56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4"/>
    </row>
    <row r="47" spans="1:42" ht="11.25" customHeight="1" x14ac:dyDescent="0.2">
      <c r="A47" s="72" t="s">
        <v>57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4"/>
    </row>
    <row r="48" spans="1:42" ht="11.25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</row>
    <row r="49" spans="1:42" ht="11.25" customHeight="1" x14ac:dyDescent="0.2">
      <c r="A49" s="38" t="s">
        <v>40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</row>
    <row r="50" spans="1:42" ht="11.25" customHeight="1" x14ac:dyDescent="0.2">
      <c r="A50" s="39" t="s">
        <v>83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1"/>
    </row>
    <row r="51" spans="1:42" ht="11.25" customHeight="1" x14ac:dyDescent="0.2">
      <c r="A51" s="42" t="s">
        <v>81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4"/>
    </row>
    <row r="52" spans="1:42" ht="11.25" customHeight="1" x14ac:dyDescent="0.2">
      <c r="A52" s="42" t="s">
        <v>117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4"/>
    </row>
    <row r="53" spans="1:42" ht="11.25" customHeight="1" x14ac:dyDescent="0.2">
      <c r="A53" s="45" t="s">
        <v>115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4"/>
    </row>
    <row r="54" spans="1:42" ht="11.25" customHeight="1" x14ac:dyDescent="0.2">
      <c r="A54" s="42" t="s">
        <v>116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4"/>
    </row>
    <row r="55" spans="1:42" ht="11.25" customHeight="1" x14ac:dyDescent="0.2">
      <c r="A55" s="45" t="s">
        <v>112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4"/>
    </row>
    <row r="56" spans="1:42" ht="11.25" customHeight="1" x14ac:dyDescent="0.2">
      <c r="A56" s="45" t="s">
        <v>113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1"/>
    </row>
    <row r="57" spans="1:42" ht="11.25" customHeight="1" x14ac:dyDescent="0.2">
      <c r="A57" s="42" t="s">
        <v>114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4"/>
    </row>
    <row r="58" spans="1:42" ht="11.25" customHeight="1" x14ac:dyDescent="0.2">
      <c r="A58" s="45" t="s">
        <v>47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4"/>
    </row>
    <row r="59" spans="1:42" ht="11.25" customHeight="1" x14ac:dyDescent="0.2">
      <c r="A59" s="42" t="s">
        <v>48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4"/>
    </row>
    <row r="60" spans="1:42" ht="11.25" customHeight="1" x14ac:dyDescent="0.2">
      <c r="A60" s="45" t="s">
        <v>49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4"/>
    </row>
    <row r="61" spans="1:42" ht="11.25" customHeight="1" x14ac:dyDescent="0.2">
      <c r="A61" s="45" t="s">
        <v>50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4"/>
    </row>
    <row r="62" spans="1:42" ht="11.25" customHeight="1" x14ac:dyDescent="0.2">
      <c r="A62" s="42" t="s">
        <v>51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4"/>
    </row>
    <row r="63" spans="1:42" ht="11.25" customHeight="1" x14ac:dyDescent="0.2">
      <c r="A63" s="45" t="s">
        <v>52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4"/>
    </row>
    <row r="64" spans="1:42" ht="11.25" customHeight="1" x14ac:dyDescent="0.2">
      <c r="A64" s="42" t="s">
        <v>53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4"/>
    </row>
    <row r="65" spans="1:42" ht="11.25" customHeight="1" x14ac:dyDescent="0.2">
      <c r="A65" s="45" t="s">
        <v>54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4"/>
    </row>
    <row r="66" spans="1:42" ht="11.25" customHeight="1" x14ac:dyDescent="0.2">
      <c r="A66" s="72" t="s">
        <v>55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4"/>
    </row>
    <row r="67" spans="1:42" ht="11.25" customHeight="1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</row>
    <row r="68" spans="1:42" ht="11.25" customHeight="1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</row>
    <row r="69" spans="1:42" ht="11.25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</row>
    <row r="70" spans="1:42" ht="11.25" customHeight="1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</row>
    <row r="71" spans="1:42" ht="11.25" customHeight="1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</row>
    <row r="72" spans="1:42" ht="11.25" customHeight="1" x14ac:dyDescent="0.2">
      <c r="A72" s="152" t="s">
        <v>73</v>
      </c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</row>
    <row r="73" spans="1:42" ht="11.25" customHeight="1" x14ac:dyDescent="0.2">
      <c r="A73" s="148" t="s">
        <v>85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36" t="str">
        <f>IF(C_PRIORITY="0","þ","¨")</f>
        <v>¨</v>
      </c>
      <c r="AA73" s="150" t="s">
        <v>86</v>
      </c>
      <c r="AB73" s="150"/>
      <c r="AC73" s="150"/>
      <c r="AD73" s="150"/>
      <c r="AE73" s="150"/>
      <c r="AF73" s="150"/>
      <c r="AG73" s="150"/>
      <c r="AH73" s="36" t="str">
        <f>IF(C_PRIORITY="0","þ","¨")</f>
        <v>¨</v>
      </c>
      <c r="AI73" s="150" t="s">
        <v>87</v>
      </c>
      <c r="AJ73" s="150"/>
      <c r="AK73" s="150"/>
      <c r="AL73" s="150"/>
      <c r="AM73" s="150"/>
      <c r="AN73" s="150"/>
      <c r="AO73" s="150"/>
      <c r="AP73" s="151"/>
    </row>
    <row r="74" spans="1:42" ht="11.25" customHeight="1" x14ac:dyDescent="0.2">
      <c r="A74" s="42" t="s">
        <v>91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4"/>
    </row>
    <row r="75" spans="1:42" ht="11.25" customHeight="1" x14ac:dyDescent="0.2">
      <c r="A75" s="42" t="s">
        <v>92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4"/>
    </row>
    <row r="76" spans="1:42" ht="11.25" customHeight="1" x14ac:dyDescent="0.2">
      <c r="A76" s="42" t="s">
        <v>93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4"/>
    </row>
    <row r="77" spans="1:42" ht="11.25" customHeight="1" x14ac:dyDescent="0.2">
      <c r="A77" s="42" t="s">
        <v>94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4"/>
    </row>
    <row r="78" spans="1:42" ht="11.25" customHeight="1" x14ac:dyDescent="0.2">
      <c r="A78" s="42" t="s">
        <v>95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4"/>
    </row>
    <row r="79" spans="1:42" ht="11.25" customHeight="1" x14ac:dyDescent="0.2">
      <c r="A79" s="42" t="s">
        <v>96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4"/>
    </row>
    <row r="80" spans="1:42" ht="11.25" customHeight="1" x14ac:dyDescent="0.2">
      <c r="A80" s="42" t="s">
        <v>97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4"/>
    </row>
    <row r="81" spans="1:42" ht="18.75" customHeight="1" x14ac:dyDescent="0.2">
      <c r="A81" s="42" t="s">
        <v>98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4"/>
    </row>
    <row r="82" spans="1:42" ht="11.25" customHeight="1" x14ac:dyDescent="0.2">
      <c r="A82" s="42" t="s">
        <v>99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4"/>
    </row>
    <row r="83" spans="1:42" ht="11.25" customHeight="1" x14ac:dyDescent="0.2">
      <c r="A83" s="42" t="s">
        <v>100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4"/>
    </row>
    <row r="84" spans="1:42" ht="11.25" customHeight="1" x14ac:dyDescent="0.2">
      <c r="A84" s="42" t="s">
        <v>101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4"/>
    </row>
    <row r="85" spans="1:42" ht="11.25" customHeight="1" x14ac:dyDescent="0.2">
      <c r="A85" s="42" t="s">
        <v>102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4"/>
    </row>
    <row r="86" spans="1:42" ht="11.25" customHeight="1" x14ac:dyDescent="0.2">
      <c r="A86" s="42" t="s">
        <v>103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4"/>
    </row>
    <row r="87" spans="1:42" ht="11.25" customHeight="1" x14ac:dyDescent="0.2">
      <c r="A87" s="42" t="s">
        <v>104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4"/>
    </row>
    <row r="88" spans="1:42" ht="11.25" customHeight="1" x14ac:dyDescent="0.2">
      <c r="A88" s="69" t="s">
        <v>105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1"/>
    </row>
    <row r="89" spans="1:42" ht="11.25" customHeight="1" x14ac:dyDescent="0.2">
      <c r="A89" s="42" t="s">
        <v>106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4"/>
    </row>
    <row r="90" spans="1:42" ht="11.25" customHeight="1" x14ac:dyDescent="0.2">
      <c r="A90" s="42" t="s">
        <v>88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4"/>
    </row>
    <row r="91" spans="1:42" ht="11.25" customHeight="1" x14ac:dyDescent="0.2">
      <c r="A91" s="69" t="s">
        <v>89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1"/>
    </row>
    <row r="92" spans="1:42" ht="11.25" customHeight="1" x14ac:dyDescent="0.2">
      <c r="A92" s="69" t="s">
        <v>90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1"/>
    </row>
    <row r="93" spans="1:42" ht="11.25" customHeight="1" x14ac:dyDescent="0.2">
      <c r="A93" s="42" t="s">
        <v>107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4"/>
    </row>
    <row r="94" spans="1:42" ht="11.25" customHeight="1" x14ac:dyDescent="0.2">
      <c r="A94" s="42" t="s">
        <v>108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4"/>
    </row>
    <row r="95" spans="1:42" ht="11.25" customHeight="1" x14ac:dyDescent="0.2">
      <c r="A95" s="69" t="s">
        <v>109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1"/>
    </row>
    <row r="96" spans="1:42" ht="11.25" customHeight="1" x14ac:dyDescent="0.2">
      <c r="A96" s="69" t="s">
        <v>110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1"/>
    </row>
    <row r="97" spans="1:42" ht="11.25" customHeight="1" x14ac:dyDescent="0.2">
      <c r="A97" s="72" t="s">
        <v>111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4"/>
    </row>
    <row r="98" spans="1:42" ht="11.2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15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 spans="1:42" ht="11.25" customHeight="1" x14ac:dyDescent="0.2">
      <c r="A99" s="66" t="str">
        <f>"" &amp; A_DATE</f>
        <v/>
      </c>
      <c r="B99" s="66"/>
      <c r="C99" s="66"/>
      <c r="D99" s="66"/>
      <c r="E99" s="66"/>
      <c r="F99" s="66"/>
      <c r="G99" s="66"/>
      <c r="H99" s="66"/>
      <c r="J99" s="66"/>
      <c r="K99" s="66"/>
      <c r="L99" s="66"/>
      <c r="M99" s="66"/>
      <c r="N99" s="66"/>
      <c r="O99" s="66"/>
      <c r="P99" s="66"/>
      <c r="Q99" s="66"/>
      <c r="S99" s="66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G99" s="14"/>
      <c r="AH99" s="14"/>
      <c r="AI99" s="14"/>
      <c r="AJ99" s="14"/>
      <c r="AK99" s="14"/>
      <c r="AL99" s="14"/>
      <c r="AM99" s="14"/>
      <c r="AN99" s="14"/>
      <c r="AO99" s="14"/>
      <c r="AP99" s="14"/>
    </row>
    <row r="100" spans="1:42" ht="11.25" customHeight="1" x14ac:dyDescent="0.2">
      <c r="A100" s="67" t="s">
        <v>41</v>
      </c>
      <c r="B100" s="67"/>
      <c r="C100" s="67"/>
      <c r="D100" s="67"/>
      <c r="E100" s="67"/>
      <c r="F100" s="67"/>
      <c r="G100" s="67"/>
      <c r="H100" s="67"/>
      <c r="J100" s="67" t="s">
        <v>42</v>
      </c>
      <c r="K100" s="67"/>
      <c r="L100" s="67"/>
      <c r="M100" s="67"/>
      <c r="N100" s="67"/>
      <c r="O100" s="67"/>
      <c r="P100" s="67"/>
      <c r="Q100" s="67"/>
      <c r="S100" s="67" t="s">
        <v>43</v>
      </c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</row>
    <row r="101" spans="1:42" ht="11.25" customHeight="1" x14ac:dyDescent="0.2">
      <c r="A101" s="38" t="s">
        <v>58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</row>
    <row r="102" spans="1:42" ht="11.25" customHeight="1" x14ac:dyDescent="0.2">
      <c r="A102" s="52" t="s">
        <v>59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4"/>
    </row>
    <row r="103" spans="1:42" ht="11.25" customHeight="1" x14ac:dyDescent="0.2">
      <c r="A103" s="28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30"/>
    </row>
    <row r="104" spans="1:42" ht="11.25" customHeight="1" x14ac:dyDescent="0.2">
      <c r="A104" s="114" t="str">
        <f>"" &amp; P_DOLG_1</f>
        <v/>
      </c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31"/>
      <c r="W104" s="110" t="str">
        <f>"" &amp; A_DATE</f>
        <v/>
      </c>
      <c r="X104" s="110"/>
      <c r="Y104" s="110"/>
      <c r="Z104" s="110"/>
      <c r="AA104" s="110"/>
      <c r="AB104" s="31"/>
      <c r="AC104" s="111"/>
      <c r="AD104" s="111"/>
      <c r="AE104" s="111"/>
      <c r="AF104" s="111"/>
      <c r="AG104" s="111"/>
      <c r="AH104" s="26"/>
      <c r="AI104" s="110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104" s="110"/>
      <c r="AK104" s="110"/>
      <c r="AL104" s="110"/>
      <c r="AM104" s="110"/>
      <c r="AN104" s="110"/>
      <c r="AO104" s="110"/>
      <c r="AP104" s="115"/>
    </row>
    <row r="105" spans="1:42" ht="11.25" customHeight="1" x14ac:dyDescent="0.2">
      <c r="A105" s="112" t="s">
        <v>60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33"/>
      <c r="W105" s="113" t="s">
        <v>41</v>
      </c>
      <c r="X105" s="113"/>
      <c r="Y105" s="113"/>
      <c r="Z105" s="113"/>
      <c r="AA105" s="113"/>
      <c r="AB105" s="33"/>
      <c r="AC105" s="108" t="s">
        <v>61</v>
      </c>
      <c r="AD105" s="108"/>
      <c r="AE105" s="108"/>
      <c r="AF105" s="108"/>
      <c r="AG105" s="108"/>
      <c r="AH105" s="32"/>
      <c r="AI105" s="108" t="s">
        <v>43</v>
      </c>
      <c r="AJ105" s="108"/>
      <c r="AK105" s="108"/>
      <c r="AL105" s="108"/>
      <c r="AM105" s="108"/>
      <c r="AN105" s="108"/>
      <c r="AO105" s="108"/>
      <c r="AP105" s="109"/>
    </row>
  </sheetData>
  <mergeCells count="177">
    <mergeCell ref="A45:AP45"/>
    <mergeCell ref="A46:AP46"/>
    <mergeCell ref="A83:AP83"/>
    <mergeCell ref="A58:AP58"/>
    <mergeCell ref="A59:AP59"/>
    <mergeCell ref="A47:AP47"/>
    <mergeCell ref="A73:Y73"/>
    <mergeCell ref="AA73:AG73"/>
    <mergeCell ref="AI73:AP73"/>
    <mergeCell ref="A80:AP80"/>
    <mergeCell ref="A72:AP72"/>
    <mergeCell ref="A60:AP60"/>
    <mergeCell ref="A61:AP61"/>
    <mergeCell ref="A62:AP62"/>
    <mergeCell ref="A63:AP63"/>
    <mergeCell ref="A64:AP64"/>
    <mergeCell ref="A65:AP65"/>
    <mergeCell ref="A66:AP66"/>
    <mergeCell ref="AI105:AP105"/>
    <mergeCell ref="W104:AA104"/>
    <mergeCell ref="AC104:AG104"/>
    <mergeCell ref="A105:U105"/>
    <mergeCell ref="W105:AA105"/>
    <mergeCell ref="AC105:AG105"/>
    <mergeCell ref="A104:U104"/>
    <mergeCell ref="AI104:AP104"/>
    <mergeCell ref="A31:J32"/>
    <mergeCell ref="K31:O32"/>
    <mergeCell ref="P31:S32"/>
    <mergeCell ref="T31:X32"/>
    <mergeCell ref="Y31:AE32"/>
    <mergeCell ref="AF31:AJ32"/>
    <mergeCell ref="AK31:AP32"/>
    <mergeCell ref="A92:AP92"/>
    <mergeCell ref="A33:AP33"/>
    <mergeCell ref="A87:AP87"/>
    <mergeCell ref="A88:AP88"/>
    <mergeCell ref="A89:AP89"/>
    <mergeCell ref="Z40:AF40"/>
    <mergeCell ref="AG40:AI40"/>
    <mergeCell ref="K39:AF39"/>
    <mergeCell ref="A43:B44"/>
    <mergeCell ref="AB44:AP44"/>
    <mergeCell ref="AG39:AH39"/>
    <mergeCell ref="V40:Y40"/>
    <mergeCell ref="A38:AP38"/>
    <mergeCell ref="O40:U40"/>
    <mergeCell ref="AJ40:AP40"/>
    <mergeCell ref="P28:AP28"/>
    <mergeCell ref="AK27:AP27"/>
    <mergeCell ref="A39:J39"/>
    <mergeCell ref="A30:J30"/>
    <mergeCell ref="Y29:AE29"/>
    <mergeCell ref="Z44:AA44"/>
    <mergeCell ref="AF30:AJ30"/>
    <mergeCell ref="AF27:AJ27"/>
    <mergeCell ref="K26:O26"/>
    <mergeCell ref="T27:X27"/>
    <mergeCell ref="K28:O28"/>
    <mergeCell ref="AF29:AJ29"/>
    <mergeCell ref="AK29:AP29"/>
    <mergeCell ref="A29:J29"/>
    <mergeCell ref="A42:AP42"/>
    <mergeCell ref="T29:X29"/>
    <mergeCell ref="P30:S30"/>
    <mergeCell ref="Q26:U26"/>
    <mergeCell ref="W26:AE26"/>
    <mergeCell ref="Y27:AE27"/>
    <mergeCell ref="Y30:AE30"/>
    <mergeCell ref="K27:O27"/>
    <mergeCell ref="K29:O29"/>
    <mergeCell ref="P27:S27"/>
    <mergeCell ref="AA2:AP2"/>
    <mergeCell ref="A5:AP5"/>
    <mergeCell ref="A7:AP7"/>
    <mergeCell ref="A10:J10"/>
    <mergeCell ref="AA3:AJ3"/>
    <mergeCell ref="AL3:AP3"/>
    <mergeCell ref="A6:AP6"/>
    <mergeCell ref="A8:AP8"/>
    <mergeCell ref="A9:AP9"/>
    <mergeCell ref="B17:J17"/>
    <mergeCell ref="K10:AP10"/>
    <mergeCell ref="B11:J11"/>
    <mergeCell ref="B12:J12"/>
    <mergeCell ref="B13:J13"/>
    <mergeCell ref="B14:J14"/>
    <mergeCell ref="AA19:AF19"/>
    <mergeCell ref="A25:J25"/>
    <mergeCell ref="AG19:AP19"/>
    <mergeCell ref="B15:J15"/>
    <mergeCell ref="AE23:AF23"/>
    <mergeCell ref="AG23:AH23"/>
    <mergeCell ref="W23:X23"/>
    <mergeCell ref="Y23:Z23"/>
    <mergeCell ref="O23:P23"/>
    <mergeCell ref="S23:T23"/>
    <mergeCell ref="U23:V23"/>
    <mergeCell ref="Q23:R23"/>
    <mergeCell ref="E23:F23"/>
    <mergeCell ref="G23:H23"/>
    <mergeCell ref="M23:N23"/>
    <mergeCell ref="I23:J23"/>
    <mergeCell ref="K23:L23"/>
    <mergeCell ref="AA23:AB23"/>
    <mergeCell ref="A102:AP102"/>
    <mergeCell ref="A34:AP34"/>
    <mergeCell ref="A35:AP35"/>
    <mergeCell ref="A36:AP36"/>
    <mergeCell ref="A90:AP90"/>
    <mergeCell ref="A86:AP86"/>
    <mergeCell ref="A91:AP91"/>
    <mergeCell ref="S99:AE99"/>
    <mergeCell ref="A95:AP95"/>
    <mergeCell ref="A78:AP78"/>
    <mergeCell ref="A79:AP79"/>
    <mergeCell ref="A84:AP84"/>
    <mergeCell ref="A85:AP85"/>
    <mergeCell ref="A74:AP74"/>
    <mergeCell ref="A76:AP76"/>
    <mergeCell ref="A75:AP75"/>
    <mergeCell ref="A41:AP41"/>
    <mergeCell ref="A37:AP37"/>
    <mergeCell ref="A40:J40"/>
    <mergeCell ref="K40:N40"/>
    <mergeCell ref="C43:AP43"/>
    <mergeCell ref="C44:Y44"/>
    <mergeCell ref="AI39:AP39"/>
    <mergeCell ref="A93:AP93"/>
    <mergeCell ref="AA1:AP1"/>
    <mergeCell ref="A99:H99"/>
    <mergeCell ref="J99:Q99"/>
    <mergeCell ref="A101:AP101"/>
    <mergeCell ref="A100:H100"/>
    <mergeCell ref="J100:Q100"/>
    <mergeCell ref="S100:AE100"/>
    <mergeCell ref="AG100:AP100"/>
    <mergeCell ref="A96:AP96"/>
    <mergeCell ref="A97:AP97"/>
    <mergeCell ref="A81:AP81"/>
    <mergeCell ref="A82:AP82"/>
    <mergeCell ref="A94:AP94"/>
    <mergeCell ref="A77:AP77"/>
    <mergeCell ref="B16:J16"/>
    <mergeCell ref="A19:J19"/>
    <mergeCell ref="A21:J21"/>
    <mergeCell ref="K21:AP21"/>
    <mergeCell ref="A22:AP22"/>
    <mergeCell ref="A23:B23"/>
    <mergeCell ref="C23:D23"/>
    <mergeCell ref="AI23:AJ23"/>
    <mergeCell ref="A56:AP56"/>
    <mergeCell ref="A57:AP57"/>
    <mergeCell ref="A49:AP49"/>
    <mergeCell ref="A50:AP50"/>
    <mergeCell ref="A51:AP51"/>
    <mergeCell ref="A52:AP52"/>
    <mergeCell ref="A53:AP53"/>
    <mergeCell ref="A54:AP54"/>
    <mergeCell ref="A55:AP55"/>
    <mergeCell ref="AC23:AD23"/>
    <mergeCell ref="AM23:AP23"/>
    <mergeCell ref="AK23:AL23"/>
    <mergeCell ref="L25:O25"/>
    <mergeCell ref="A24:J24"/>
    <mergeCell ref="K24:P24"/>
    <mergeCell ref="P29:S29"/>
    <mergeCell ref="X24:AP24"/>
    <mergeCell ref="T30:X30"/>
    <mergeCell ref="A26:J28"/>
    <mergeCell ref="AF26:AP26"/>
    <mergeCell ref="Q24:W24"/>
    <mergeCell ref="W25:AG25"/>
    <mergeCell ref="Q25:V25"/>
    <mergeCell ref="AH25:AJ25"/>
    <mergeCell ref="AK30:AP30"/>
    <mergeCell ref="K30:O30"/>
  </mergeCells>
  <phoneticPr fontId="0" type="noConversion"/>
  <pageMargins left="0.78740157480314965" right="0.39370078740157483" top="0.39370078740157483" bottom="0.39370078740157483" header="0.51181102362204722" footer="0.51181102362204722"/>
  <pageSetup paperSize="9" fitToHeight="0" orientation="portrait" r:id="rId1"/>
  <headerFooter alignWithMargins="0"/>
  <ignoredErrors>
    <ignoredError sqref="C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54</vt:i4>
      </vt:variant>
    </vt:vector>
  </HeadingPairs>
  <TitlesOfParts>
    <vt:vector size="55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D_TYPE</vt:lpstr>
      <vt:lpstr>IB_PHONE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Тарасова Альбина Анатольевна</cp:lastModifiedBy>
  <cp:lastPrinted>2017-03-01T09:30:08Z</cp:lastPrinted>
  <dcterms:created xsi:type="dcterms:W3CDTF">1996-10-08T23:32:33Z</dcterms:created>
  <dcterms:modified xsi:type="dcterms:W3CDTF">2017-03-06T09:31:54Z</dcterms:modified>
</cp:coreProperties>
</file>