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300" windowWidth="9720" windowHeight="7140"/>
  </bookViews>
  <sheets>
    <sheet name="Бланк" sheetId="3" r:id="rId1"/>
  </sheets>
  <definedNames>
    <definedName name="A_BIRTHDAY">Бланк!$G$4</definedName>
    <definedName name="A_BIRTHPLACE">Бланк!$H$4</definedName>
    <definedName name="A_DATE">Бланк!$C$4</definedName>
    <definedName name="A_DOCDATE">Бланк!$K$4</definedName>
    <definedName name="A_DOCNUM">Бланк!$J$4</definedName>
    <definedName name="A_DOCPLACE">Бланк!$L$4</definedName>
    <definedName name="A_DOCPLACE_P">Бланк!$M$4</definedName>
    <definedName name="A_DOCTYPE">Бланк!$I$4</definedName>
    <definedName name="A_FACTORY_NAME">Бланк!$M$2</definedName>
    <definedName name="A_FIO">Бланк!$D$4</definedName>
    <definedName name="A_INN">Бланк!$X$2</definedName>
    <definedName name="A_NUM">Бланк!$B$4</definedName>
    <definedName name="A_PHONE">Бланк!$Y$2</definedName>
    <definedName name="A_PHONE_M">Бланк!$Z$2</definedName>
    <definedName name="A_POSTADDR">Бланк!$O$4</definedName>
    <definedName name="A_REGADDR">Бланк!$N$4</definedName>
    <definedName name="A_RESIDENT">Бланк!$E$4</definedName>
    <definedName name="A_SEX">Бланк!$F$4</definedName>
    <definedName name="aasd">Бланк!$D$4</definedName>
    <definedName name="ACC">Бланк!#REF!</definedName>
    <definedName name="ACC_2">Бланк!#REF!</definedName>
    <definedName name="ACCDATE">Бланк!#REF!</definedName>
    <definedName name="ACCDATE_2">Бланк!#REF!</definedName>
    <definedName name="asd">Бланк!$A$7</definedName>
    <definedName name="BIRTHDAY">Бланк!#REF!</definedName>
    <definedName name="BIRTHPLACE">Бланк!#REF!</definedName>
    <definedName name="C_BIRTHDAY">Бланк!$AD$4</definedName>
    <definedName name="C_BIRTHPLACE">Бланк!$AE$4</definedName>
    <definedName name="C_DATE">Бланк!$P$4</definedName>
    <definedName name="C_DATE_B">Бланк!$W$4</definedName>
    <definedName name="C_DATE_E">Бланк!$X$4</definedName>
    <definedName name="C_DOCDATE">Бланк!$AH$4</definedName>
    <definedName name="C_DOCNUM">Бланк!$AG$4</definedName>
    <definedName name="C_DOCPLACE">Бланк!$AI$4</definedName>
    <definedName name="C_DOCPLACE_P">Бланк!$AJ$4</definedName>
    <definedName name="C_DOCTYPE">Бланк!$AF$4</definedName>
    <definedName name="C_FACTORY_NAME">Бланк!$AM$4</definedName>
    <definedName name="C_FIO">Бланк!$AB$4</definedName>
    <definedName name="C_FIOLATIN">Бланк!$Y$4</definedName>
    <definedName name="C_GDL">Бланк!#REF!</definedName>
    <definedName name="C_INN">Бланк!$S$4</definedName>
    <definedName name="C_IPDL">Бланк!#REF!</definedName>
    <definedName name="C_NUM">Бланк!$V$4</definedName>
    <definedName name="C_PHONE">Бланк!$T$4</definedName>
    <definedName name="C_PHONE_M">Бланк!$U$4</definedName>
    <definedName name="C_PMODL">Бланк!#REF!</definedName>
    <definedName name="C_POSTADDR">Бланк!$AL$4</definedName>
    <definedName name="C_PRIORITY">Бланк!$Z$4</definedName>
    <definedName name="C_REASON">Бланк!$AA$4</definedName>
    <definedName name="C_REGADDR">Бланк!$AK$4</definedName>
    <definedName name="C_RESIDENT">Бланк!$AC$4</definedName>
    <definedName name="C_SECRET">Бланк!$Q$4</definedName>
    <definedName name="C_SEX">Бланк!$R$4</definedName>
    <definedName name="CARD_NUM">Бланк!#REF!</definedName>
    <definedName name="CARD_NUM_2">Бланк!#REF!</definedName>
    <definedName name="CARDBEGINDATE">Бланк!#REF!</definedName>
    <definedName name="CARDBEGINDATE_2">Бланк!#REF!</definedName>
    <definedName name="CARDNUM">Бланк!#REF!</definedName>
    <definedName name="CARDNUM_2">Бланк!#REF!</definedName>
    <definedName name="D_NUM">Бланк!$A$4</definedName>
    <definedName name="D_TYPE">Бланк!$X$3</definedName>
    <definedName name="F_NAME">Бланк!#REF!</definedName>
    <definedName name="F_PHONE">Бланк!#REF!</definedName>
    <definedName name="FIO_LATIN">Бланк!#REF!</definedName>
    <definedName name="FIO_LATIN_2">Бланк!#REF!</definedName>
    <definedName name="FIRSTNAME">Бланк!#REF!</definedName>
    <definedName name="FIRSTNAME_2">Бланк!#REF!</definedName>
    <definedName name="HOMEADDRES">Бланк!#REF!</definedName>
    <definedName name="IPDL">Бланк!#REF!</definedName>
    <definedName name="IPDL_2">Бланк!#REF!</definedName>
    <definedName name="kjlk">Бланк!$T$4</definedName>
    <definedName name="N_DOG">Бланк!#REF!</definedName>
    <definedName name="P_DOLG_1">Бланк!$N$2</definedName>
    <definedName name="P_DOLG_2">Бланк!$P$2</definedName>
    <definedName name="P_DOLG_3">Бланк!$R$2</definedName>
    <definedName name="P_DOLG_4">Бланк!$T$2</definedName>
    <definedName name="P_DOLG_5">Бланк!$V$2</definedName>
    <definedName name="P_FIO_1">Бланк!$O$2</definedName>
    <definedName name="P_FIO_2">Бланк!$Q$2</definedName>
    <definedName name="P_FIO_3">Бланк!$S$2</definedName>
    <definedName name="P_FIO_4">Бланк!$U$2</definedName>
    <definedName name="P_FIO_5">Бланк!$W$2</definedName>
    <definedName name="PDL">Бланк!#REF!</definedName>
    <definedName name="PDL_2">Бланк!#REF!</definedName>
    <definedName name="POSTADDRES">Бланк!#REF!</definedName>
    <definedName name="qwe">Бланк!$F$7</definedName>
    <definedName name="RIPDL">Бланк!#REF!</definedName>
    <definedName name="RIPDL_2">Бланк!#REF!</definedName>
    <definedName name="SECONDNAME">Бланк!#REF!</definedName>
    <definedName name="SECONDNAME_2">Бланк!#REF!</definedName>
    <definedName name="Sign1">Бланк!#REF!</definedName>
    <definedName name="Sign1d">Бланк!#REF!</definedName>
    <definedName name="Sign2">Бланк!#REF!</definedName>
    <definedName name="Sign2d">Бланк!#REF!</definedName>
    <definedName name="Sign3">Бланк!#REF!</definedName>
    <definedName name="Sign3d">Бланк!#REF!</definedName>
    <definedName name="SURNAME">Бланк!#REF!</definedName>
    <definedName name="SURNAME_2">Бланк!#REF!</definedName>
    <definedName name="vvv">Бланк!$W$4</definedName>
    <definedName name="Z_DATE">Бланк!$AN$4</definedName>
  </definedNames>
  <calcPr calcId="145621"/>
</workbook>
</file>

<file path=xl/calcChain.xml><?xml version="1.0" encoding="utf-8"?>
<calcChain xmlns="http://schemas.openxmlformats.org/spreadsheetml/2006/main">
  <c r="A98" i="3" l="1"/>
  <c r="S98" i="3"/>
  <c r="K23" i="3" l="1"/>
  <c r="K22" i="3"/>
  <c r="AA18" i="3" l="1"/>
  <c r="K18" i="3"/>
  <c r="A18" i="3"/>
  <c r="AA17" i="3"/>
  <c r="K17" i="3"/>
  <c r="A17" i="3"/>
  <c r="AA16" i="3"/>
  <c r="K16" i="3"/>
  <c r="A16" i="3"/>
  <c r="AA15" i="3"/>
  <c r="K15" i="3"/>
  <c r="A15" i="3"/>
  <c r="AA14" i="3"/>
  <c r="K14" i="3"/>
  <c r="A14" i="3"/>
  <c r="AA13" i="3"/>
  <c r="K13" i="3"/>
  <c r="A13" i="3"/>
  <c r="AA12" i="3"/>
  <c r="K12" i="3"/>
  <c r="A12" i="3"/>
  <c r="AG26" i="3" l="1"/>
  <c r="Z26" i="3"/>
  <c r="U26" i="3"/>
  <c r="P26" i="3"/>
  <c r="K26" i="3"/>
  <c r="AL25" i="3"/>
  <c r="AG25" i="3"/>
  <c r="V25" i="3"/>
  <c r="P25" i="3"/>
  <c r="K25" i="3"/>
  <c r="AA21" i="3"/>
  <c r="R21" i="3"/>
  <c r="K21" i="3"/>
  <c r="AI20" i="3"/>
  <c r="AA20" i="3"/>
  <c r="R20" i="3"/>
  <c r="K20" i="3"/>
  <c r="Z48" i="3"/>
  <c r="O48" i="3"/>
  <c r="AI47" i="3"/>
  <c r="K47" i="3"/>
  <c r="A45" i="3"/>
  <c r="A42" i="3"/>
  <c r="P35" i="3"/>
  <c r="AK34" i="3"/>
  <c r="Y34" i="3"/>
  <c r="P34" i="3"/>
  <c r="AF33" i="3"/>
  <c r="V33" i="3"/>
  <c r="P33" i="3"/>
  <c r="AN32" i="3"/>
  <c r="AK32" i="3"/>
  <c r="P32" i="3"/>
  <c r="K32" i="3"/>
  <c r="X31" i="3"/>
  <c r="K31" i="3"/>
  <c r="AK30" i="3"/>
  <c r="AI30" i="3"/>
  <c r="AG30" i="3"/>
  <c r="AE30" i="3"/>
  <c r="AC30" i="3"/>
  <c r="AA30" i="3"/>
  <c r="Y30" i="3"/>
  <c r="W30" i="3"/>
  <c r="U30" i="3"/>
  <c r="S30" i="3"/>
  <c r="Q30" i="3"/>
  <c r="O30" i="3"/>
  <c r="M30" i="3"/>
  <c r="K30" i="3"/>
  <c r="I30" i="3"/>
  <c r="G30" i="3"/>
  <c r="E30" i="3"/>
  <c r="C30" i="3"/>
  <c r="A30" i="3"/>
  <c r="K28" i="3"/>
  <c r="N10" i="3"/>
  <c r="F10" i="3"/>
  <c r="N9" i="3"/>
  <c r="F9" i="3"/>
  <c r="S92" i="3" l="1"/>
  <c r="A92" i="3"/>
  <c r="Z80" i="3"/>
  <c r="O80" i="3"/>
  <c r="K79" i="3"/>
  <c r="A77" i="3"/>
  <c r="A74" i="3"/>
  <c r="P67" i="3"/>
  <c r="AK66" i="3"/>
  <c r="Y66" i="3"/>
  <c r="P66" i="3"/>
  <c r="AF65" i="3"/>
  <c r="V65" i="3"/>
  <c r="P65" i="3"/>
  <c r="AN64" i="3"/>
  <c r="AK64" i="3"/>
  <c r="P64" i="3"/>
  <c r="K64" i="3"/>
  <c r="X63" i="3"/>
  <c r="K63" i="3"/>
  <c r="AK62" i="3"/>
  <c r="AI62" i="3"/>
  <c r="AG62" i="3"/>
  <c r="AE62" i="3"/>
  <c r="AC62" i="3"/>
  <c r="AA62" i="3"/>
  <c r="Y62" i="3"/>
  <c r="W62" i="3"/>
  <c r="U62" i="3"/>
  <c r="S62" i="3"/>
  <c r="Q62" i="3"/>
  <c r="O62" i="3"/>
  <c r="M62" i="3"/>
  <c r="K62" i="3"/>
  <c r="I62" i="3"/>
  <c r="G62" i="3"/>
  <c r="E62" i="3"/>
  <c r="C62" i="3"/>
  <c r="A62" i="3"/>
  <c r="K60" i="3"/>
  <c r="W103" i="3" l="1"/>
  <c r="AI103" i="3"/>
  <c r="A103" i="3"/>
  <c r="AL3" i="3"/>
  <c r="AA3" i="3"/>
</calcChain>
</file>

<file path=xl/sharedStrings.xml><?xml version="1.0" encoding="utf-8"?>
<sst xmlns="http://schemas.openxmlformats.org/spreadsheetml/2006/main" count="184" uniqueCount="112">
  <si>
    <t>/</t>
  </si>
  <si>
    <t>Служебные отметки Банка (договор / счет)</t>
  </si>
  <si>
    <r>
      <t xml:space="preserve"> ( заполняется печатными буквами, необходимые пункты выделяются знаком </t>
    </r>
    <r>
      <rPr>
        <sz val="6"/>
        <rFont val="Wingdings"/>
        <charset val="2"/>
      </rPr>
      <t>û</t>
    </r>
    <r>
      <rPr>
        <sz val="6"/>
        <rFont val="Arial"/>
        <family val="2"/>
        <charset val="204"/>
      </rPr>
      <t xml:space="preserve"> или </t>
    </r>
    <r>
      <rPr>
        <sz val="6"/>
        <rFont val="Wingdings"/>
        <charset val="2"/>
      </rPr>
      <t>ü</t>
    </r>
    <r>
      <rPr>
        <sz val="6"/>
        <rFont val="Arial"/>
        <family val="2"/>
        <charset val="204"/>
      </rPr>
      <t>)</t>
    </r>
  </si>
  <si>
    <t>ЗАЯВЛЕНИЕ</t>
  </si>
  <si>
    <t>¨</t>
  </si>
  <si>
    <t>Фамилия Имя Отчество</t>
  </si>
  <si>
    <t>Дата рождения</t>
  </si>
  <si>
    <t>Место рождения</t>
  </si>
  <si>
    <t>Гражданство</t>
  </si>
  <si>
    <t>Российское</t>
  </si>
  <si>
    <t>Иное (указать):</t>
  </si>
  <si>
    <t>Пол</t>
  </si>
  <si>
    <t>муж.</t>
  </si>
  <si>
    <t>жен.</t>
  </si>
  <si>
    <t>Документ, удостоверяющий личность</t>
  </si>
  <si>
    <t>тип документа</t>
  </si>
  <si>
    <t>Паспорт РФ</t>
  </si>
  <si>
    <t>Иной документ (указать):</t>
  </si>
  <si>
    <t>серия</t>
  </si>
  <si>
    <t>номер</t>
  </si>
  <si>
    <t>когда выдан</t>
  </si>
  <si>
    <t>кем выдан</t>
  </si>
  <si>
    <t>срок действия</t>
  </si>
  <si>
    <t>Адрес регистрации (индекс,страна,республика/край/область/округ,город,населенный пункт,улица,дом,корпус,квартира)</t>
  </si>
  <si>
    <t>Фактический адрес (при совпадении с адресом регистрации поле не заполняется)</t>
  </si>
  <si>
    <t>Место работы</t>
  </si>
  <si>
    <t>ИНН</t>
  </si>
  <si>
    <t>Контактные телефоны</t>
  </si>
  <si>
    <t>домашний</t>
  </si>
  <si>
    <t>мобильный</t>
  </si>
  <si>
    <t>рабочий</t>
  </si>
  <si>
    <t>Настоящим подтверждаю, что:</t>
  </si>
  <si>
    <t>(дата)</t>
  </si>
  <si>
    <t>(Фамилия, Инициалы)</t>
  </si>
  <si>
    <t>"SMS-оповещение" - получение информации о пополнении счета и операциях совершаемых при помощи карты.</t>
  </si>
  <si>
    <t>+7</t>
  </si>
  <si>
    <t>Номер мобильного телефона для отправки SMS-уведомлений:</t>
  </si>
  <si>
    <t>В случае предоставления доступа к услугам я:</t>
  </si>
  <si>
    <r>
      <t>ü</t>
    </r>
    <r>
      <rPr>
        <sz val="6"/>
        <rFont val="Arial"/>
        <family val="2"/>
        <charset val="204"/>
      </rPr>
      <t xml:space="preserve"> против проверки указанных мною данных не возражаю;</t>
    </r>
  </si>
  <si>
    <r>
      <t>ü</t>
    </r>
    <r>
      <rPr>
        <sz val="6"/>
        <rFont val="Arial"/>
        <family val="2"/>
        <charset val="204"/>
      </rPr>
      <t xml:space="preserve"> при совершении  банковских и иных операций действую к своей выгоде. В случае проведения операций к выгоде третьих лиц обязуюсь незамедлительно
</t>
    </r>
  </si>
  <si>
    <t>представить в Банк документы и сведения, необходимые для идентификации указанных лиц;</t>
  </si>
  <si>
    <r>
      <t>ü</t>
    </r>
    <r>
      <rPr>
        <sz val="6"/>
        <rFont val="Arial"/>
        <family val="2"/>
        <charset val="204"/>
      </rPr>
      <t xml:space="preserve"> в случае принятия Банком отрицательного решения об открытии банковского счета и предоставлении международной расчетной банковской карты согласен с тем, 
</t>
    </r>
  </si>
  <si>
    <r>
      <t>ü</t>
    </r>
    <r>
      <rPr>
        <sz val="6"/>
        <rFont val="Arial"/>
        <family val="2"/>
        <charset val="204"/>
      </rPr>
      <t xml:space="preserve"> заявляю и подтверждаю, что Банк не несет ответственности в случае неполучения мною сообщений в связи с техническими проблемами, в том числе по вине
</t>
    </r>
  </si>
  <si>
    <t>провайдера, а также в иных случаях, произошедших не по вине Банка.</t>
  </si>
  <si>
    <t>Заполняется Банком</t>
  </si>
  <si>
    <t>(должность)</t>
  </si>
  <si>
    <t>(подпись)</t>
  </si>
  <si>
    <t xml:space="preserve"> Данные владельца счета:</t>
  </si>
  <si>
    <t>Миграционная карта</t>
  </si>
  <si>
    <t>Виза</t>
  </si>
  <si>
    <t>Заявление клиентов принято и проверено. Личности клиентов удостоверены.</t>
  </si>
  <si>
    <t xml:space="preserve"> НА ПЕРЕВЫПУСК МЕЖДУНАРОДНОЙ РАСЧЕТНОЙ БАНКОВСКОЙ КАРТЫ</t>
  </si>
  <si>
    <t>VISA Classic</t>
  </si>
  <si>
    <t>VISA Gold</t>
  </si>
  <si>
    <t>VISA Platinum</t>
  </si>
  <si>
    <t xml:space="preserve">MasterCard Standard    </t>
  </si>
  <si>
    <t>MasterCard Gold</t>
  </si>
  <si>
    <t>MasterCard Platinum</t>
  </si>
  <si>
    <t>Срок действия карты</t>
  </si>
  <si>
    <t>þ</t>
  </si>
  <si>
    <t>3 года</t>
  </si>
  <si>
    <t>Валюта счета</t>
  </si>
  <si>
    <t>рубль РФ</t>
  </si>
  <si>
    <t>доллар США</t>
  </si>
  <si>
    <t>евро</t>
  </si>
  <si>
    <t>Предоставление</t>
  </si>
  <si>
    <t>плановое</t>
  </si>
  <si>
    <t>украдена</t>
  </si>
  <si>
    <t>утеряна</t>
  </si>
  <si>
    <t>испорчена</t>
  </si>
  <si>
    <t>изменение Ф.И.О.</t>
  </si>
  <si>
    <t>окончание срока действия</t>
  </si>
  <si>
    <t xml:space="preserve">Основная </t>
  </si>
  <si>
    <t xml:space="preserve">Дополнительная </t>
  </si>
  <si>
    <t>VISA Infinite</t>
  </si>
  <si>
    <t>MasterCard Black</t>
  </si>
  <si>
    <t>срочное</t>
  </si>
  <si>
    <t>х</t>
  </si>
  <si>
    <t xml:space="preserve">Иной документ, подтверждающий право пребывания на территории РФ </t>
  </si>
  <si>
    <t xml:space="preserve"> Данные держателя дополнительной карты (не заполняется, если держатель - владелец счета):</t>
  </si>
  <si>
    <t>Имя и Фамилия в латинской транслитерации (не более 19 символов с разделителем)</t>
  </si>
  <si>
    <t>(подпись владельца счета)</t>
  </si>
  <si>
    <t>(подпись держателя доп. карты)</t>
  </si>
  <si>
    <t>№</t>
  </si>
  <si>
    <t xml:space="preserve">Тип карты:    </t>
  </si>
  <si>
    <t>Прошу осуществить перевыпуск карты</t>
  </si>
  <si>
    <t>Приложение № 3 к Приказу от _______ № _____</t>
  </si>
  <si>
    <t>Причина перевыпуска</t>
  </si>
  <si>
    <t>(услуги не предоставляются в рамках пакетов "Эконом" и "Эконом ОРС")</t>
  </si>
  <si>
    <t xml:space="preserve">Прошу предоставить доступ к услугам: </t>
  </si>
  <si>
    <t xml:space="preserve">выпущенную </t>
  </si>
  <si>
    <t>на имя:</t>
  </si>
  <si>
    <t>на мое имя:</t>
  </si>
  <si>
    <t>Пакет банковских услуг</t>
  </si>
  <si>
    <t>Тип расчетной банковской карты</t>
  </si>
  <si>
    <t>"Базовый"</t>
  </si>
  <si>
    <t>"Эконом"</t>
  </si>
  <si>
    <t>"Базовый ОРС"</t>
  </si>
  <si>
    <t>"Эконом ОРС"</t>
  </si>
  <si>
    <t>"Премиум"</t>
  </si>
  <si>
    <t>"Платиновый стандарт"</t>
  </si>
  <si>
    <t>"Эксклюзив"</t>
  </si>
  <si>
    <t xml:space="preserve">Тип карточного продукта </t>
  </si>
  <si>
    <t>обо всех изменениях предоставленной информации;</t>
  </si>
  <si>
    <r>
      <t>ü</t>
    </r>
    <r>
      <rPr>
        <sz val="6"/>
        <rFont val="Arial"/>
        <family val="2"/>
        <charset val="204"/>
      </rPr>
      <t xml:space="preserve"> информация, приведенная в настоящем Заявлении, является полной и достоверной. Обязуюсь в письменной форме незамедлительно информировать Банк
</t>
    </r>
  </si>
  <si>
    <t>Сведения, указанные в Заявлении, достоверны и я выражаю свое согласие на выпуск карты на мое имя.</t>
  </si>
  <si>
    <r>
      <t>ü</t>
    </r>
    <r>
      <rPr>
        <sz val="6"/>
        <rFont val="Arial"/>
        <family val="2"/>
        <charset val="204"/>
      </rPr>
      <t xml:space="preserve"> соглашаюсь получать информационные материалы из Банка на свой мобильный телефон;</t>
    </r>
  </si>
  <si>
    <t>что Банк не обязан сообщать мне причины отказа и возвращать Заявление.</t>
  </si>
  <si>
    <t>подписания настоящего Заявления, ознакомлен;</t>
  </si>
  <si>
    <r>
      <t>ü</t>
    </r>
    <r>
      <rPr>
        <sz val="6"/>
        <rFont val="Arial"/>
        <family val="2"/>
        <charset val="204"/>
      </rPr>
      <t xml:space="preserve"> с Тарифами по выпуску и обслуживанию международных расчетных банковских карт АО Банк "Национальный стандарт", далее - Банк, действующими на момент </t>
    </r>
  </si>
  <si>
    <t>Карта Молодёжка (дизайн "Смайл")</t>
  </si>
  <si>
    <t>Карта Молодёжка (дизайн "Джинс")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</si>
</sst>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8"/>
      <name val="Arial"/>
      <family val="2"/>
      <charset val="204"/>
    </font>
    <font>
      <sz val="8"/>
      <color indexed="9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6"/>
      <name val="Wingdings"/>
      <charset val="2"/>
    </font>
    <font>
      <sz val="8"/>
      <name val="Wingdings"/>
      <charset val="2"/>
    </font>
    <font>
      <b/>
      <sz val="6.3"/>
      <name val="Arial"/>
      <family val="2"/>
      <charset val="204"/>
    </font>
    <font>
      <sz val="6.3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6.5"/>
      <name val="Arial"/>
      <family val="2"/>
      <charset val="204"/>
    </font>
    <font>
      <sz val="6.5"/>
      <name val="Arial"/>
      <family val="2"/>
      <charset val="204"/>
    </font>
    <font>
      <sz val="7"/>
      <name val="Arial"/>
      <family val="2"/>
      <charset val="204"/>
    </font>
    <font>
      <sz val="6.5"/>
      <name val="Wingdings"/>
      <charset val="2"/>
    </font>
    <font>
      <sz val="6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2" xfId="0" applyFont="1" applyBorder="1" applyAlignment="1"/>
    <xf numFmtId="0" fontId="1" fillId="0" borderId="5" xfId="0" applyFont="1" applyBorder="1" applyAlignment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3" xfId="0" applyFont="1" applyFill="1" applyBorder="1"/>
    <xf numFmtId="0" fontId="1" fillId="0" borderId="8" xfId="0" applyFont="1" applyFill="1" applyBorder="1"/>
    <xf numFmtId="0" fontId="1" fillId="0" borderId="0" xfId="0" applyFont="1" applyFill="1" applyBorder="1" applyAlignment="1"/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4" borderId="0" xfId="0" applyFont="1" applyFill="1" applyBorder="1"/>
    <xf numFmtId="0" fontId="0" fillId="0" borderId="0" xfId="0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/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0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/>
    <xf numFmtId="0" fontId="0" fillId="0" borderId="0" xfId="0" applyBorder="1" applyAlignment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left"/>
    </xf>
    <xf numFmtId="0" fontId="1" fillId="0" borderId="9" xfId="0" applyFont="1" applyBorder="1" applyAlignment="1"/>
    <xf numFmtId="0" fontId="1" fillId="4" borderId="0" xfId="0" applyFont="1" applyFill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9" xfId="0" applyFont="1" applyBorder="1"/>
    <xf numFmtId="0" fontId="12" fillId="4" borderId="0" xfId="0" applyFont="1" applyFill="1" applyBorder="1" applyAlignment="1">
      <alignment horizontal="left"/>
    </xf>
    <xf numFmtId="0" fontId="12" fillId="0" borderId="3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3" fillId="4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left"/>
    </xf>
    <xf numFmtId="0" fontId="6" fillId="0" borderId="9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1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/>
    <xf numFmtId="0" fontId="0" fillId="0" borderId="0" xfId="0" applyBorder="1" applyAlignment="1"/>
    <xf numFmtId="0" fontId="3" fillId="3" borderId="12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3" borderId="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3" fillId="3" borderId="10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0" borderId="9" xfId="0" applyFont="1" applyBorder="1" applyAlignment="1"/>
    <xf numFmtId="0" fontId="0" fillId="0" borderId="9" xfId="0" applyBorder="1" applyAlignment="1"/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7" fillId="3" borderId="6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vertical="top" wrapText="1"/>
    </xf>
    <xf numFmtId="0" fontId="0" fillId="0" borderId="6" xfId="0" applyBorder="1" applyAlignment="1">
      <alignment horizontal="left"/>
    </xf>
    <xf numFmtId="0" fontId="4" fillId="0" borderId="3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justify" vertical="top" wrapText="1"/>
    </xf>
    <xf numFmtId="0" fontId="4" fillId="0" borderId="8" xfId="0" applyFont="1" applyFill="1" applyBorder="1" applyAlignment="1">
      <alignment horizontal="justify" vertical="top" wrapText="1"/>
    </xf>
    <xf numFmtId="0" fontId="5" fillId="0" borderId="3" xfId="0" applyFont="1" applyFill="1" applyBorder="1" applyAlignment="1">
      <alignment horizontal="justify" vertical="top" wrapText="1"/>
    </xf>
    <xf numFmtId="0" fontId="5" fillId="0" borderId="0" xfId="0" applyFont="1" applyFill="1" applyBorder="1" applyAlignment="1">
      <alignment horizontal="justify" vertical="top" wrapText="1"/>
    </xf>
    <xf numFmtId="0" fontId="5" fillId="0" borderId="8" xfId="0" applyFont="1" applyFill="1" applyBorder="1" applyAlignment="1">
      <alignment horizontal="justify" vertical="top" wrapText="1"/>
    </xf>
    <xf numFmtId="0" fontId="4" fillId="0" borderId="12" xfId="0" applyFont="1" applyFill="1" applyBorder="1" applyAlignment="1">
      <alignment horizontal="justify" vertical="top" wrapText="1"/>
    </xf>
    <xf numFmtId="0" fontId="4" fillId="0" borderId="9" xfId="0" applyFont="1" applyFill="1" applyBorder="1" applyAlignment="1">
      <alignment horizontal="justify" vertical="top" wrapText="1"/>
    </xf>
    <xf numFmtId="0" fontId="4" fillId="0" borderId="11" xfId="0" applyFont="1" applyFill="1" applyBorder="1" applyAlignment="1">
      <alignment horizontal="justify" vertical="top" wrapText="1"/>
    </xf>
    <xf numFmtId="0" fontId="3" fillId="0" borderId="9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justify" vertical="top" wrapText="1"/>
    </xf>
    <xf numFmtId="0" fontId="5" fillId="0" borderId="2" xfId="0" applyFont="1" applyFill="1" applyBorder="1" applyAlignment="1">
      <alignment horizontal="justify" vertical="top" wrapText="1"/>
    </xf>
    <xf numFmtId="0" fontId="5" fillId="0" borderId="5" xfId="0" applyFont="1" applyFill="1" applyBorder="1" applyAlignment="1">
      <alignment horizontal="justify" vertical="top" wrapText="1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7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4" fillId="0" borderId="9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11" fillId="3" borderId="7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3" borderId="5" xfId="0" applyFont="1" applyFill="1" applyBorder="1" applyAlignment="1">
      <alignment horizontal="left" vertical="top" wrapText="1"/>
    </xf>
    <xf numFmtId="0" fontId="11" fillId="3" borderId="12" xfId="0" applyFont="1" applyFill="1" applyBorder="1" applyAlignment="1">
      <alignment horizontal="left" vertical="top" wrapText="1"/>
    </xf>
    <xf numFmtId="0" fontId="11" fillId="3" borderId="9" xfId="0" applyFont="1" applyFill="1" applyBorder="1" applyAlignment="1">
      <alignment horizontal="left" vertical="top" wrapText="1"/>
    </xf>
    <xf numFmtId="0" fontId="11" fillId="3" borderId="11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57150</xdr:colOff>
      <xdr:row>4</xdr:row>
      <xdr:rowOff>9525</xdr:rowOff>
    </xdr:to>
    <xdr:pic>
      <xdr:nvPicPr>
        <xdr:cNvPr id="1025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6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4"/>
  <sheetViews>
    <sheetView tabSelected="1" topLeftCell="A4" zoomScale="130" zoomScaleNormal="130" workbookViewId="0">
      <selection activeCell="P23" sqref="P23"/>
    </sheetView>
  </sheetViews>
  <sheetFormatPr defaultColWidth="2.140625" defaultRowHeight="11.25" customHeight="1" x14ac:dyDescent="0.2"/>
  <cols>
    <col min="1" max="6" width="2.140625" style="1"/>
    <col min="7" max="7" width="2.140625" style="1" customWidth="1"/>
    <col min="8" max="9" width="2.140625" style="1"/>
    <col min="10" max="10" width="1" style="1" customWidth="1"/>
    <col min="11" max="14" width="2.140625" style="1"/>
    <col min="15" max="15" width="3.7109375" style="1" bestFit="1" customWidth="1"/>
    <col min="16" max="16" width="2.140625" style="1"/>
    <col min="17" max="17" width="2.7109375" style="1" customWidth="1"/>
    <col min="18" max="24" width="2.140625" style="1"/>
    <col min="25" max="25" width="2.28515625" style="1" customWidth="1"/>
    <col min="26" max="26" width="2.42578125" style="1" customWidth="1"/>
    <col min="27" max="40" width="2.140625" style="1"/>
    <col min="41" max="41" width="2.140625" style="1" customWidth="1"/>
    <col min="42" max="42" width="1.42578125" style="1" customWidth="1"/>
    <col min="43" max="16384" width="2.140625" style="1"/>
  </cols>
  <sheetData>
    <row r="1" spans="1:42" ht="11.25" customHeight="1" x14ac:dyDescent="0.2">
      <c r="AA1" s="155" t="s">
        <v>86</v>
      </c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</row>
    <row r="2" spans="1:42" ht="11.25" customHeight="1" x14ac:dyDescent="0.2">
      <c r="M2" s="11"/>
      <c r="N2" s="4"/>
      <c r="O2" s="4"/>
      <c r="P2" s="4"/>
      <c r="Q2" s="4"/>
      <c r="R2" s="4"/>
      <c r="S2" s="4"/>
      <c r="T2" s="4"/>
      <c r="U2" s="4"/>
      <c r="V2" s="4"/>
      <c r="W2" s="10"/>
      <c r="X2" s="4"/>
      <c r="Y2" s="4"/>
      <c r="Z2" s="10"/>
      <c r="AA2" s="187" t="s">
        <v>1</v>
      </c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9"/>
    </row>
    <row r="3" spans="1:42" ht="11.25" customHeight="1" x14ac:dyDescent="0.2">
      <c r="M3" s="11"/>
      <c r="N3" s="4"/>
      <c r="O3" s="4"/>
      <c r="P3" s="4"/>
      <c r="Q3" s="4"/>
      <c r="R3" s="4"/>
      <c r="S3" s="4"/>
      <c r="T3" s="4"/>
      <c r="U3" s="4"/>
      <c r="V3" s="4"/>
      <c r="W3" s="10"/>
      <c r="X3" s="4"/>
      <c r="Y3" s="4"/>
      <c r="Z3" s="10"/>
      <c r="AA3" s="190" t="str">
        <f>"" &amp; D_NUM</f>
        <v/>
      </c>
      <c r="AB3" s="191"/>
      <c r="AC3" s="191"/>
      <c r="AD3" s="191"/>
      <c r="AE3" s="191"/>
      <c r="AF3" s="191"/>
      <c r="AG3" s="191"/>
      <c r="AH3" s="191"/>
      <c r="AI3" s="191"/>
      <c r="AJ3" s="191"/>
      <c r="AK3" s="2" t="s">
        <v>0</v>
      </c>
      <c r="AL3" s="191" t="str">
        <f>"" &amp; RIGHT(A_NUM,7)</f>
        <v/>
      </c>
      <c r="AM3" s="191"/>
      <c r="AN3" s="191"/>
      <c r="AO3" s="191"/>
      <c r="AP3" s="192"/>
    </row>
    <row r="4" spans="1:42" ht="11.2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12"/>
    </row>
    <row r="5" spans="1:42" ht="11.1" customHeight="1" x14ac:dyDescent="0.2">
      <c r="A5" s="193" t="s">
        <v>3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</row>
    <row r="6" spans="1:42" ht="11.1" customHeight="1" x14ac:dyDescent="0.2">
      <c r="A6" s="193" t="s">
        <v>51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</row>
    <row r="7" spans="1:42" ht="11.1" customHeight="1" thickBot="1" x14ac:dyDescent="0.25">
      <c r="A7" s="194" t="s">
        <v>2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</row>
    <row r="8" spans="1:42" ht="11.1" customHeight="1" thickBot="1" x14ac:dyDescent="0.25">
      <c r="A8" s="157" t="s">
        <v>85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28"/>
      <c r="Q8" s="28" t="s">
        <v>83</v>
      </c>
      <c r="R8" s="25"/>
      <c r="S8" s="25"/>
      <c r="T8" s="25"/>
      <c r="U8" s="26"/>
      <c r="V8" s="25"/>
      <c r="W8" s="26"/>
      <c r="X8" s="30" t="s">
        <v>77</v>
      </c>
      <c r="Y8" s="30" t="s">
        <v>77</v>
      </c>
      <c r="Z8" s="30" t="s">
        <v>77</v>
      </c>
      <c r="AA8" s="30" t="s">
        <v>77</v>
      </c>
      <c r="AB8" s="30" t="s">
        <v>77</v>
      </c>
      <c r="AC8" s="30" t="s">
        <v>77</v>
      </c>
      <c r="AD8" s="25"/>
      <c r="AE8" s="26"/>
      <c r="AF8" s="25"/>
      <c r="AG8" s="27"/>
      <c r="AH8" s="22"/>
      <c r="AI8" s="22"/>
      <c r="AJ8" s="22"/>
      <c r="AK8" s="22"/>
      <c r="AL8" s="22"/>
      <c r="AM8" s="22"/>
      <c r="AN8" s="22"/>
      <c r="AO8" s="22"/>
      <c r="AP8" s="22"/>
    </row>
    <row r="9" spans="1:42" ht="11.1" customHeight="1" x14ac:dyDescent="0.2">
      <c r="A9" s="36" t="s">
        <v>84</v>
      </c>
      <c r="B9" s="36"/>
      <c r="C9" s="36"/>
      <c r="D9" s="36"/>
      <c r="E9" s="36"/>
      <c r="F9" s="38" t="str">
        <f>IF(LEFT(C_NUM,6)="429773","þ","¨")</f>
        <v>¨</v>
      </c>
      <c r="G9" s="157" t="s">
        <v>72</v>
      </c>
      <c r="H9" s="158"/>
      <c r="I9" s="158"/>
      <c r="J9" s="158"/>
      <c r="K9" s="158"/>
      <c r="L9" s="158"/>
      <c r="M9" s="158"/>
      <c r="N9" s="5" t="str">
        <f>IF(LEFT(C_NUM,6)="429773","þ","¨")</f>
        <v>¨</v>
      </c>
      <c r="O9" s="157" t="s">
        <v>73</v>
      </c>
      <c r="P9" s="158"/>
      <c r="Q9" s="158"/>
      <c r="R9" s="158"/>
      <c r="S9" s="158"/>
      <c r="T9" s="158"/>
      <c r="U9" s="158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</row>
    <row r="10" spans="1:42" ht="11.1" customHeight="1" x14ac:dyDescent="0.2">
      <c r="A10" s="36" t="s">
        <v>90</v>
      </c>
      <c r="B10" s="39"/>
      <c r="C10" s="38"/>
      <c r="D10" s="36"/>
      <c r="E10" s="37"/>
      <c r="F10" s="38" t="str">
        <f>IF(LEFT(C_NUM,6)="429773","þ","¨")</f>
        <v>¨</v>
      </c>
      <c r="G10" s="83" t="s">
        <v>92</v>
      </c>
      <c r="H10" s="84"/>
      <c r="I10" s="84"/>
      <c r="J10" s="84"/>
      <c r="K10" s="85"/>
      <c r="L10" s="40"/>
      <c r="M10" s="21"/>
      <c r="N10" s="5" t="str">
        <f>IF(LEFT(C_NUM,6)="429773","þ","¨")</f>
        <v>¨</v>
      </c>
      <c r="O10" s="157" t="s">
        <v>91</v>
      </c>
      <c r="P10" s="202"/>
      <c r="Q10" s="202"/>
      <c r="R10" s="37"/>
      <c r="S10" s="37"/>
      <c r="T10" s="37"/>
      <c r="U10" s="37"/>
      <c r="V10" s="37"/>
      <c r="W10" s="32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</row>
    <row r="11" spans="1:42" ht="11.1" customHeight="1" x14ac:dyDescent="0.2">
      <c r="A11" s="100" t="s">
        <v>93</v>
      </c>
      <c r="B11" s="101"/>
      <c r="C11" s="101"/>
      <c r="D11" s="101"/>
      <c r="E11" s="101"/>
      <c r="F11" s="101"/>
      <c r="G11" s="101"/>
      <c r="H11" s="101"/>
      <c r="I11" s="101"/>
      <c r="J11" s="102"/>
      <c r="K11" s="100" t="s">
        <v>94</v>
      </c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2"/>
    </row>
    <row r="12" spans="1:42" ht="11.1" customHeight="1" x14ac:dyDescent="0.2">
      <c r="A12" s="33" t="str">
        <f>IF(ISERROR(FIND("[ БАЗОВЫЙ ]",D_TYPE)),"¨","þ")</f>
        <v>¨</v>
      </c>
      <c r="B12" s="103" t="s">
        <v>95</v>
      </c>
      <c r="C12" s="103"/>
      <c r="D12" s="103"/>
      <c r="E12" s="103"/>
      <c r="F12" s="103"/>
      <c r="G12" s="103"/>
      <c r="H12" s="103"/>
      <c r="I12" s="103"/>
      <c r="J12" s="104"/>
      <c r="K12" s="34" t="str">
        <f>IF(AND(LEFT(C_NUM,6)="518275",NOT(ISERROR(FIND("[ БАЗОВЫЙ ]",D_TYPE)))),"þ","¨")</f>
        <v>¨</v>
      </c>
      <c r="L12" s="35" t="s">
        <v>55</v>
      </c>
      <c r="M12" s="35"/>
      <c r="N12" s="35"/>
      <c r="O12" s="35"/>
      <c r="P12" s="35"/>
      <c r="Q12" s="35"/>
      <c r="R12" s="35"/>
      <c r="S12" s="35"/>
      <c r="T12" s="35"/>
      <c r="U12" s="48"/>
      <c r="V12" s="48"/>
      <c r="W12" s="48"/>
      <c r="X12" s="48"/>
      <c r="Y12" s="48"/>
      <c r="Z12" s="48"/>
      <c r="AA12" s="34" t="str">
        <f>IF(AND(LEFT(C_NUM,6)="429773",NOT(ISERROR(FIND("[ БАЗОВЫЙ ]",D_TYPE)))),"þ","¨")</f>
        <v>¨</v>
      </c>
      <c r="AB12" s="35" t="s">
        <v>52</v>
      </c>
      <c r="AC12" s="35"/>
      <c r="AD12" s="35"/>
      <c r="AE12" s="35"/>
      <c r="AF12" s="35"/>
      <c r="AG12" s="35"/>
      <c r="AH12" s="35"/>
      <c r="AI12" s="35"/>
      <c r="AJ12" s="48"/>
      <c r="AK12" s="48"/>
      <c r="AL12" s="48"/>
      <c r="AM12" s="48"/>
      <c r="AN12" s="48"/>
      <c r="AO12" s="48"/>
      <c r="AP12" s="49"/>
    </row>
    <row r="13" spans="1:42" ht="11.1" customHeight="1" x14ac:dyDescent="0.2">
      <c r="A13" s="33" t="str">
        <f>IF(ISERROR(FIND("[ ЭКОНОМ ]",D_TYPE)),"¨","þ")</f>
        <v>¨</v>
      </c>
      <c r="B13" s="103" t="s">
        <v>96</v>
      </c>
      <c r="C13" s="103"/>
      <c r="D13" s="103"/>
      <c r="E13" s="103"/>
      <c r="F13" s="103"/>
      <c r="G13" s="103"/>
      <c r="H13" s="103"/>
      <c r="I13" s="103"/>
      <c r="J13" s="104"/>
      <c r="K13" s="34" t="str">
        <f>IF(AND(LEFT(C_NUM,6)="518275",NOT(ISERROR(FIND("[ ЭКОНОМ ]",D_TYPE)))),"þ","¨")</f>
        <v>¨</v>
      </c>
      <c r="L13" s="35" t="s">
        <v>55</v>
      </c>
      <c r="M13" s="35"/>
      <c r="N13" s="35"/>
      <c r="O13" s="35"/>
      <c r="P13" s="35"/>
      <c r="Q13" s="35"/>
      <c r="R13" s="35"/>
      <c r="S13" s="35"/>
      <c r="T13" s="35"/>
      <c r="U13" s="48"/>
      <c r="V13" s="48"/>
      <c r="W13" s="48"/>
      <c r="X13" s="48"/>
      <c r="Y13" s="48"/>
      <c r="Z13" s="48"/>
      <c r="AA13" s="34" t="str">
        <f>IF(AND(LEFT(C_NUM,6)="429773",NOT(ISERROR(FIND("[ ЭКОНОМ ]",D_TYPE)))),"þ","¨")</f>
        <v>¨</v>
      </c>
      <c r="AB13" s="35" t="s">
        <v>52</v>
      </c>
      <c r="AC13" s="35"/>
      <c r="AD13" s="35"/>
      <c r="AE13" s="35"/>
      <c r="AF13" s="35"/>
      <c r="AG13" s="35"/>
      <c r="AH13" s="35"/>
      <c r="AI13" s="35"/>
      <c r="AJ13" s="48"/>
      <c r="AK13" s="48"/>
      <c r="AL13" s="48"/>
      <c r="AM13" s="48"/>
      <c r="AN13" s="48"/>
      <c r="AO13" s="48"/>
      <c r="AP13" s="49"/>
    </row>
    <row r="14" spans="1:42" ht="11.1" customHeight="1" x14ac:dyDescent="0.2">
      <c r="A14" s="33" t="str">
        <f>IF(ISERROR(FIND("[ БАЗОВЫЙ ОРС ]",D_TYPE)),"¨","þ")</f>
        <v>¨</v>
      </c>
      <c r="B14" s="103" t="s">
        <v>97</v>
      </c>
      <c r="C14" s="103"/>
      <c r="D14" s="103"/>
      <c r="E14" s="103"/>
      <c r="F14" s="103"/>
      <c r="G14" s="103"/>
      <c r="H14" s="103"/>
      <c r="I14" s="103"/>
      <c r="J14" s="104"/>
      <c r="K14" s="34" t="str">
        <f>IF(AND(LEFT(C_NUM,6)="518275",NOT(ISERROR(FIND("[ БАЗОВЫЙ ОРС ]",D_TYPE)))),"þ","¨")</f>
        <v>¨</v>
      </c>
      <c r="L14" s="35" t="s">
        <v>55</v>
      </c>
      <c r="M14" s="35"/>
      <c r="N14" s="35"/>
      <c r="O14" s="35"/>
      <c r="P14" s="35"/>
      <c r="Q14" s="35"/>
      <c r="R14" s="35"/>
      <c r="S14" s="35"/>
      <c r="T14" s="35"/>
      <c r="U14" s="48"/>
      <c r="V14" s="48"/>
      <c r="W14" s="48"/>
      <c r="X14" s="48"/>
      <c r="Y14" s="48"/>
      <c r="Z14" s="48"/>
      <c r="AA14" s="34" t="str">
        <f>IF(AND(LEFT(C_NUM,6)="429773",NOT(ISERROR(FIND("[ БАЗОВЫЙ ОРС ]",D_TYPE)))),"þ","¨")</f>
        <v>¨</v>
      </c>
      <c r="AB14" s="35" t="s">
        <v>52</v>
      </c>
      <c r="AC14" s="35"/>
      <c r="AD14" s="35"/>
      <c r="AE14" s="35"/>
      <c r="AF14" s="35"/>
      <c r="AG14" s="35"/>
      <c r="AH14" s="35"/>
      <c r="AI14" s="35"/>
      <c r="AJ14" s="48"/>
      <c r="AK14" s="48"/>
      <c r="AL14" s="48"/>
      <c r="AM14" s="48"/>
      <c r="AN14" s="48"/>
      <c r="AO14" s="48"/>
      <c r="AP14" s="49"/>
    </row>
    <row r="15" spans="1:42" ht="11.1" customHeight="1" x14ac:dyDescent="0.2">
      <c r="A15" s="33" t="str">
        <f>IF(ISERROR(FIND("[ ЭКОНОМ ОРС ]",D_TYPE)),"¨","þ")</f>
        <v>¨</v>
      </c>
      <c r="B15" s="103" t="s">
        <v>98</v>
      </c>
      <c r="C15" s="103"/>
      <c r="D15" s="103"/>
      <c r="E15" s="103"/>
      <c r="F15" s="103"/>
      <c r="G15" s="103"/>
      <c r="H15" s="103"/>
      <c r="I15" s="103"/>
      <c r="J15" s="104"/>
      <c r="K15" s="23" t="str">
        <f>IF(AND(LEFT(C_NUM,6)="518275",NOT(ISERROR(FIND("[ ЭКОНОМ ОРС ]",D_TYPE)))),"þ","¨")</f>
        <v>¨</v>
      </c>
      <c r="L15" s="35" t="s">
        <v>55</v>
      </c>
      <c r="M15" s="35"/>
      <c r="N15" s="35"/>
      <c r="O15" s="35"/>
      <c r="P15" s="35"/>
      <c r="Q15" s="35"/>
      <c r="R15" s="35"/>
      <c r="S15" s="35"/>
      <c r="T15" s="35"/>
      <c r="U15" s="50"/>
      <c r="V15" s="50"/>
      <c r="W15" s="50"/>
      <c r="X15" s="50"/>
      <c r="Y15" s="50"/>
      <c r="Z15" s="50"/>
      <c r="AA15" s="23" t="str">
        <f>IF(AND(LEFT(C_NUM,6)="429773",NOT(ISERROR(FIND("[ ЭКОНОМ ОРС ]",D_TYPE)))),"þ","¨")</f>
        <v>¨</v>
      </c>
      <c r="AB15" s="35" t="s">
        <v>52</v>
      </c>
      <c r="AC15" s="35"/>
      <c r="AD15" s="35"/>
      <c r="AE15" s="35"/>
      <c r="AF15" s="35"/>
      <c r="AG15" s="35"/>
      <c r="AH15" s="35"/>
      <c r="AI15" s="35"/>
      <c r="AJ15" s="50"/>
      <c r="AK15" s="50"/>
      <c r="AL15" s="50"/>
      <c r="AM15" s="50"/>
      <c r="AN15" s="50"/>
      <c r="AO15" s="50"/>
      <c r="AP15" s="51"/>
    </row>
    <row r="16" spans="1:42" ht="11.1" customHeight="1" x14ac:dyDescent="0.2">
      <c r="A16" s="33" t="str">
        <f>IF(ISERROR(FIND("[ ПРЕМИУМ ]",D_TYPE)),"¨","þ")</f>
        <v>¨</v>
      </c>
      <c r="B16" s="103" t="s">
        <v>99</v>
      </c>
      <c r="C16" s="103"/>
      <c r="D16" s="103"/>
      <c r="E16" s="103"/>
      <c r="F16" s="103"/>
      <c r="G16" s="103"/>
      <c r="H16" s="103"/>
      <c r="I16" s="103"/>
      <c r="J16" s="104"/>
      <c r="K16" s="34" t="str">
        <f>IF(AND(LEFT(C_NUM,6)="518372",NOT(ISERROR(FIND("[ ПРЕМИУМ ]",D_TYPE)))),"þ","¨")</f>
        <v>¨</v>
      </c>
      <c r="L16" s="35" t="s">
        <v>56</v>
      </c>
      <c r="M16" s="35"/>
      <c r="N16" s="35"/>
      <c r="O16" s="35"/>
      <c r="P16" s="35"/>
      <c r="Q16" s="35"/>
      <c r="R16" s="35"/>
      <c r="S16" s="35"/>
      <c r="T16" s="48"/>
      <c r="U16" s="48"/>
      <c r="V16" s="48"/>
      <c r="W16" s="48"/>
      <c r="X16" s="48"/>
      <c r="Y16" s="48"/>
      <c r="Z16" s="48"/>
      <c r="AA16" s="34" t="str">
        <f>IF(AND(LEFT(C_NUM,6)="429774",NOT(ISERROR(FIND("[ ПРЕМИУМ ]",D_TYPE)))),"þ","¨")</f>
        <v>¨</v>
      </c>
      <c r="AB16" s="35" t="s">
        <v>53</v>
      </c>
      <c r="AC16" s="35"/>
      <c r="AD16" s="35"/>
      <c r="AE16" s="35"/>
      <c r="AF16" s="35"/>
      <c r="AG16" s="35"/>
      <c r="AH16" s="35"/>
      <c r="AI16" s="48"/>
      <c r="AJ16" s="48"/>
      <c r="AK16" s="48"/>
      <c r="AL16" s="48"/>
      <c r="AM16" s="48"/>
      <c r="AN16" s="48"/>
      <c r="AO16" s="48"/>
      <c r="AP16" s="49"/>
    </row>
    <row r="17" spans="1:43" ht="11.1" customHeight="1" x14ac:dyDescent="0.2">
      <c r="A17" s="33" t="str">
        <f>IF(ISERROR(FIND("[ ПЛАТИНОВЫЙ СТАНДАРТ ]",D_TYPE)),"¨","þ")</f>
        <v>¨</v>
      </c>
      <c r="B17" s="103" t="s">
        <v>100</v>
      </c>
      <c r="C17" s="103"/>
      <c r="D17" s="103"/>
      <c r="E17" s="103"/>
      <c r="F17" s="103"/>
      <c r="G17" s="103"/>
      <c r="H17" s="103"/>
      <c r="I17" s="103"/>
      <c r="J17" s="104"/>
      <c r="K17" s="34" t="str">
        <f>IF(AND(LEFT(C_NUM,6)="516445",NOT(ISERROR(FIND("[ ПЛАТИНОВЫЙ СТАНДАРТ ]",D_TYPE)))),"þ","¨")</f>
        <v>¨</v>
      </c>
      <c r="L17" s="35" t="s">
        <v>57</v>
      </c>
      <c r="M17" s="35"/>
      <c r="N17" s="35"/>
      <c r="O17" s="35"/>
      <c r="P17" s="35"/>
      <c r="Q17" s="35"/>
      <c r="R17" s="35"/>
      <c r="S17" s="35"/>
      <c r="T17" s="48"/>
      <c r="U17" s="48"/>
      <c r="V17" s="48"/>
      <c r="W17" s="48"/>
      <c r="X17" s="48"/>
      <c r="Y17" s="48"/>
      <c r="Z17" s="48"/>
      <c r="AA17" s="34" t="str">
        <f>IF(AND(LEFT(C_NUM,6)="419608",NOT(ISERROR(FIND("[ ПЛАТИНОВЫЙ СТАНДАРТ ]",D_TYPE)))),"þ","¨")</f>
        <v>¨</v>
      </c>
      <c r="AB17" s="35" t="s">
        <v>54</v>
      </c>
      <c r="AC17" s="35"/>
      <c r="AD17" s="35"/>
      <c r="AE17" s="35"/>
      <c r="AF17" s="35"/>
      <c r="AG17" s="35"/>
      <c r="AH17" s="35"/>
      <c r="AI17" s="48"/>
      <c r="AJ17" s="48"/>
      <c r="AK17" s="48"/>
      <c r="AL17" s="48"/>
      <c r="AM17" s="48"/>
      <c r="AN17" s="48"/>
      <c r="AO17" s="48"/>
      <c r="AP17" s="49"/>
    </row>
    <row r="18" spans="1:43" ht="11.1" customHeight="1" x14ac:dyDescent="0.2">
      <c r="A18" s="33" t="str">
        <f>IF(ISERROR(FIND("[ ЭКСКЛЮЗИВ ]",D_TYPE)),"¨","þ")</f>
        <v>¨</v>
      </c>
      <c r="B18" s="103" t="s">
        <v>101</v>
      </c>
      <c r="C18" s="103"/>
      <c r="D18" s="103"/>
      <c r="E18" s="103"/>
      <c r="F18" s="103"/>
      <c r="G18" s="103"/>
      <c r="H18" s="103"/>
      <c r="I18" s="103"/>
      <c r="J18" s="104"/>
      <c r="K18" s="34" t="str">
        <f>IF(AND(LEFT(C_NUM,6)="516132",NOT(ISERROR(FIND("[ ЭКСКЛЮЗИВ ]",D_TYPE)))),"þ","¨")</f>
        <v>¨</v>
      </c>
      <c r="L18" s="35" t="s">
        <v>75</v>
      </c>
      <c r="M18" s="35"/>
      <c r="N18" s="35"/>
      <c r="O18" s="35"/>
      <c r="P18" s="35"/>
      <c r="Q18" s="35"/>
      <c r="R18" s="35"/>
      <c r="S18" s="35"/>
      <c r="T18" s="48"/>
      <c r="U18" s="48"/>
      <c r="V18" s="48"/>
      <c r="W18" s="48"/>
      <c r="X18" s="48"/>
      <c r="Y18" s="48"/>
      <c r="Z18" s="48"/>
      <c r="AA18" s="34" t="str">
        <f>IF(AND(LEFT(C_NUM,6)="477710",NOT(ISERROR(FIND("[ ЭКСКЛЮЗИВ ]",D_TYPE)))),"þ","¨")</f>
        <v>¨</v>
      </c>
      <c r="AB18" s="35" t="s">
        <v>74</v>
      </c>
      <c r="AC18" s="35"/>
      <c r="AD18" s="35"/>
      <c r="AE18" s="35"/>
      <c r="AF18" s="35"/>
      <c r="AG18" s="35"/>
      <c r="AH18" s="35"/>
      <c r="AI18" s="48"/>
      <c r="AJ18" s="48"/>
      <c r="AK18" s="48"/>
      <c r="AL18" s="48"/>
      <c r="AM18" s="48"/>
      <c r="AN18" s="48"/>
      <c r="AO18" s="48"/>
      <c r="AP18" s="49"/>
    </row>
    <row r="19" spans="1:43" ht="11.1" customHeight="1" x14ac:dyDescent="0.2">
      <c r="A19" s="45"/>
      <c r="B19" s="44"/>
      <c r="C19" s="38"/>
      <c r="D19" s="45"/>
      <c r="E19" s="46"/>
      <c r="F19" s="38"/>
      <c r="G19" s="41"/>
      <c r="H19" s="42"/>
      <c r="I19" s="42"/>
      <c r="J19" s="42"/>
      <c r="K19" s="43"/>
      <c r="L19" s="40"/>
      <c r="M19" s="45"/>
      <c r="N19" s="5"/>
      <c r="O19" s="45"/>
      <c r="P19" s="47"/>
      <c r="Q19" s="47"/>
      <c r="R19" s="46"/>
      <c r="S19" s="46"/>
      <c r="T19" s="46"/>
      <c r="U19" s="46"/>
      <c r="V19" s="46"/>
      <c r="W19" s="46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</row>
    <row r="20" spans="1:43" ht="11.25" customHeight="1" x14ac:dyDescent="0.2">
      <c r="A20" s="111" t="s">
        <v>102</v>
      </c>
      <c r="B20" s="112"/>
      <c r="C20" s="112"/>
      <c r="D20" s="112"/>
      <c r="E20" s="112"/>
      <c r="F20" s="112"/>
      <c r="G20" s="112"/>
      <c r="H20" s="112"/>
      <c r="I20" s="112"/>
      <c r="J20" s="113"/>
      <c r="K20" s="70" t="str">
        <f>IF(LEFT(C_NUM,6)="429775","þ","¨")</f>
        <v>¨</v>
      </c>
      <c r="L20" s="98" t="s">
        <v>52</v>
      </c>
      <c r="M20" s="98"/>
      <c r="N20" s="98"/>
      <c r="O20" s="98"/>
      <c r="P20" s="98"/>
      <c r="Q20" s="98"/>
      <c r="R20" s="70" t="str">
        <f>IF(LEFT(C_NUM,6)="429773","þ","¨")</f>
        <v>¨</v>
      </c>
      <c r="S20" s="98" t="s">
        <v>53</v>
      </c>
      <c r="T20" s="98"/>
      <c r="U20" s="98"/>
      <c r="V20" s="98"/>
      <c r="W20" s="98"/>
      <c r="X20" s="98"/>
      <c r="Y20" s="98"/>
      <c r="Z20" s="98"/>
      <c r="AA20" s="70" t="str">
        <f>IF(LEFT(C_NUM,6)="429774","þ","¨")</f>
        <v>¨</v>
      </c>
      <c r="AB20" s="98" t="s">
        <v>54</v>
      </c>
      <c r="AC20" s="98"/>
      <c r="AD20" s="98"/>
      <c r="AE20" s="98"/>
      <c r="AF20" s="98"/>
      <c r="AG20" s="98"/>
      <c r="AH20" s="98"/>
      <c r="AI20" s="70" t="str">
        <f>IF(LEFT(C_NUM,6)="419608","þ","¨")</f>
        <v>¨</v>
      </c>
      <c r="AJ20" s="98" t="s">
        <v>74</v>
      </c>
      <c r="AK20" s="98"/>
      <c r="AL20" s="98"/>
      <c r="AM20" s="98"/>
      <c r="AN20" s="98"/>
      <c r="AO20" s="98"/>
      <c r="AP20" s="99"/>
    </row>
    <row r="21" spans="1:43" ht="11.25" customHeight="1" x14ac:dyDescent="0.2">
      <c r="A21" s="114"/>
      <c r="B21" s="115"/>
      <c r="C21" s="115"/>
      <c r="D21" s="115"/>
      <c r="E21" s="115"/>
      <c r="F21" s="115"/>
      <c r="G21" s="115"/>
      <c r="H21" s="115"/>
      <c r="I21" s="115"/>
      <c r="J21" s="116"/>
      <c r="K21" s="71" t="str">
        <f>IF(LEFT(C_NUM,1)="6","þ","¨")</f>
        <v>¨</v>
      </c>
      <c r="L21" s="105" t="s">
        <v>55</v>
      </c>
      <c r="M21" s="105"/>
      <c r="N21" s="105"/>
      <c r="O21" s="105"/>
      <c r="P21" s="105"/>
      <c r="Q21" s="105"/>
      <c r="R21" s="71" t="str">
        <f>IF(LEFT(C_NUM,6)="518275","þ","¨")</f>
        <v>¨</v>
      </c>
      <c r="S21" s="105" t="s">
        <v>56</v>
      </c>
      <c r="T21" s="105"/>
      <c r="U21" s="105"/>
      <c r="V21" s="105"/>
      <c r="W21" s="105"/>
      <c r="X21" s="105"/>
      <c r="Y21" s="105"/>
      <c r="Z21" s="105"/>
      <c r="AA21" s="71" t="str">
        <f>IF(LEFT(C_NUM,6)="518372","þ","¨")</f>
        <v>¨</v>
      </c>
      <c r="AB21" s="105" t="s">
        <v>57</v>
      </c>
      <c r="AC21" s="105"/>
      <c r="AD21" s="105"/>
      <c r="AE21" s="105"/>
      <c r="AF21" s="105"/>
      <c r="AG21" s="105"/>
      <c r="AH21" s="105"/>
      <c r="AI21" s="71" t="s">
        <v>4</v>
      </c>
      <c r="AJ21" s="105" t="s">
        <v>75</v>
      </c>
      <c r="AK21" s="105"/>
      <c r="AL21" s="105"/>
      <c r="AM21" s="105"/>
      <c r="AN21" s="105"/>
      <c r="AO21" s="105"/>
      <c r="AP21" s="106"/>
    </row>
    <row r="22" spans="1:43" ht="11.25" customHeight="1" x14ac:dyDescent="0.2">
      <c r="A22" s="114"/>
      <c r="B22" s="115"/>
      <c r="C22" s="115"/>
      <c r="D22" s="115"/>
      <c r="E22" s="115"/>
      <c r="F22" s="115"/>
      <c r="G22" s="115"/>
      <c r="H22" s="115"/>
      <c r="I22" s="115"/>
      <c r="J22" s="116"/>
      <c r="K22" s="72" t="str">
        <f>IF(LEFT(C_NUM,6)="429775","þ","¨")</f>
        <v>¨</v>
      </c>
      <c r="L22" s="105" t="s">
        <v>52</v>
      </c>
      <c r="M22" s="110"/>
      <c r="N22" s="110"/>
      <c r="O22" s="110"/>
      <c r="P22" s="14" t="s">
        <v>110</v>
      </c>
      <c r="Q22" s="14"/>
      <c r="R22" s="14"/>
      <c r="S22" s="14"/>
      <c r="T22" s="14"/>
      <c r="U22" s="14"/>
      <c r="V22" s="71"/>
      <c r="W22" s="14"/>
      <c r="X22" s="14"/>
      <c r="Y22" s="14"/>
      <c r="Z22" s="73"/>
      <c r="AA22" s="72"/>
      <c r="AB22" s="14"/>
      <c r="AC22" s="74"/>
      <c r="AD22" s="74"/>
      <c r="AE22" s="74"/>
      <c r="AF22" s="74"/>
      <c r="AG22" s="75"/>
      <c r="AH22" s="75"/>
      <c r="AI22" s="75"/>
      <c r="AJ22" s="75"/>
      <c r="AK22" s="75"/>
      <c r="AL22" s="75"/>
      <c r="AM22" s="76"/>
      <c r="AN22" s="75"/>
      <c r="AO22" s="75"/>
      <c r="AP22" s="77"/>
      <c r="AQ22" s="60"/>
    </row>
    <row r="23" spans="1:43" ht="11.25" customHeight="1" x14ac:dyDescent="0.2">
      <c r="A23" s="117"/>
      <c r="B23" s="118"/>
      <c r="C23" s="118"/>
      <c r="D23" s="118"/>
      <c r="E23" s="118"/>
      <c r="F23" s="118"/>
      <c r="G23" s="118"/>
      <c r="H23" s="118"/>
      <c r="I23" s="118"/>
      <c r="J23" s="119"/>
      <c r="K23" s="78" t="str">
        <f>IF(LEFT(C_NUM,6)="429775","þ","¨")</f>
        <v>¨</v>
      </c>
      <c r="L23" s="69" t="s">
        <v>52</v>
      </c>
      <c r="M23" s="79"/>
      <c r="N23" s="79"/>
      <c r="O23" s="79"/>
      <c r="P23" s="69" t="s">
        <v>111</v>
      </c>
      <c r="Q23" s="69"/>
      <c r="R23" s="69"/>
      <c r="S23" s="69"/>
      <c r="T23" s="69"/>
      <c r="U23" s="69"/>
      <c r="V23" s="80"/>
      <c r="W23" s="69"/>
      <c r="X23" s="69"/>
      <c r="Y23" s="69"/>
      <c r="Z23" s="69"/>
      <c r="AA23" s="69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69"/>
      <c r="AO23" s="69"/>
      <c r="AP23" s="82"/>
    </row>
    <row r="24" spans="1:43" ht="11.25" customHeight="1" x14ac:dyDescent="0.2">
      <c r="A24" s="86" t="s">
        <v>58</v>
      </c>
      <c r="B24" s="87"/>
      <c r="C24" s="87"/>
      <c r="D24" s="87"/>
      <c r="E24" s="87"/>
      <c r="F24" s="87"/>
      <c r="G24" s="87"/>
      <c r="H24" s="87"/>
      <c r="I24" s="87"/>
      <c r="J24" s="88"/>
      <c r="K24" s="57" t="s">
        <v>59</v>
      </c>
      <c r="L24" s="55" t="s">
        <v>60</v>
      </c>
      <c r="M24" s="55"/>
      <c r="N24" s="55"/>
      <c r="O24" s="55"/>
      <c r="P24" s="55"/>
      <c r="Q24" s="55"/>
      <c r="R24" s="59"/>
      <c r="S24" s="59"/>
      <c r="T24" s="59"/>
      <c r="U24" s="59"/>
      <c r="V24" s="59"/>
      <c r="W24" s="59"/>
      <c r="X24" s="59"/>
      <c r="Y24" s="59"/>
      <c r="Z24" s="89"/>
      <c r="AA24" s="89"/>
      <c r="AB24" s="89"/>
      <c r="AC24" s="89"/>
      <c r="AD24" s="89"/>
      <c r="AE24" s="89"/>
      <c r="AF24" s="89"/>
      <c r="AG24" s="90"/>
      <c r="AH24" s="90"/>
      <c r="AI24" s="90"/>
      <c r="AJ24" s="90"/>
      <c r="AK24" s="90"/>
      <c r="AL24" s="90"/>
      <c r="AM24" s="90"/>
      <c r="AN24" s="90"/>
      <c r="AO24" s="90"/>
      <c r="AP24" s="91"/>
    </row>
    <row r="25" spans="1:43" ht="11.25" customHeight="1" x14ac:dyDescent="0.2">
      <c r="A25" s="92" t="s">
        <v>61</v>
      </c>
      <c r="B25" s="93"/>
      <c r="C25" s="93"/>
      <c r="D25" s="93"/>
      <c r="E25" s="93"/>
      <c r="F25" s="93"/>
      <c r="G25" s="93"/>
      <c r="H25" s="93"/>
      <c r="I25" s="93"/>
      <c r="J25" s="93"/>
      <c r="K25" s="24" t="str">
        <f>IF(MID(A_NUM,6,3)="810","þ","¨")</f>
        <v>¨</v>
      </c>
      <c r="L25" s="94" t="s">
        <v>62</v>
      </c>
      <c r="M25" s="94"/>
      <c r="N25" s="94"/>
      <c r="O25" s="94"/>
      <c r="P25" s="5" t="str">
        <f>IF(MID(A_NUM,6,3)="840","þ","¨")</f>
        <v>¨</v>
      </c>
      <c r="Q25" s="94" t="s">
        <v>63</v>
      </c>
      <c r="R25" s="94"/>
      <c r="S25" s="94"/>
      <c r="T25" s="94"/>
      <c r="U25" s="94"/>
      <c r="V25" s="5" t="str">
        <f>IF(MID(A_NUM,6,3)="978","þ","¨")</f>
        <v>¨</v>
      </c>
      <c r="W25" s="94" t="s">
        <v>64</v>
      </c>
      <c r="X25" s="94"/>
      <c r="Y25" s="95"/>
      <c r="Z25" s="96" t="s">
        <v>65</v>
      </c>
      <c r="AA25" s="96"/>
      <c r="AB25" s="96"/>
      <c r="AC25" s="96"/>
      <c r="AD25" s="96"/>
      <c r="AE25" s="96"/>
      <c r="AF25" s="97"/>
      <c r="AG25" s="24" t="str">
        <f>IF(C_PRIORITY="0","þ","¨")</f>
        <v>¨</v>
      </c>
      <c r="AH25" s="94" t="s">
        <v>66</v>
      </c>
      <c r="AI25" s="94"/>
      <c r="AJ25" s="94"/>
      <c r="AK25" s="94"/>
      <c r="AL25" s="5" t="str">
        <f>IF(AND(C_PRIORITY&lt;&gt;"0",NOT(ISBLANK(C_PRIORITY))),"þ","¨")</f>
        <v>¨</v>
      </c>
      <c r="AM25" s="94" t="s">
        <v>76</v>
      </c>
      <c r="AN25" s="94"/>
      <c r="AO25" s="94"/>
      <c r="AP25" s="95"/>
    </row>
    <row r="26" spans="1:43" ht="11.25" customHeight="1" x14ac:dyDescent="0.2">
      <c r="A26" s="92" t="s">
        <v>87</v>
      </c>
      <c r="B26" s="93"/>
      <c r="C26" s="93"/>
      <c r="D26" s="93"/>
      <c r="E26" s="93"/>
      <c r="F26" s="93"/>
      <c r="G26" s="93"/>
      <c r="H26" s="93"/>
      <c r="I26" s="93"/>
      <c r="J26" s="93"/>
      <c r="K26" s="33" t="str">
        <f>IF(C_REASON="1","þ","¨")</f>
        <v>¨</v>
      </c>
      <c r="L26" s="108" t="s">
        <v>67</v>
      </c>
      <c r="M26" s="108"/>
      <c r="N26" s="108"/>
      <c r="O26" s="108"/>
      <c r="P26" s="34" t="str">
        <f>IF(C_REASON="2","þ","¨")</f>
        <v>¨</v>
      </c>
      <c r="Q26" s="108" t="s">
        <v>68</v>
      </c>
      <c r="R26" s="108"/>
      <c r="S26" s="108"/>
      <c r="T26" s="108"/>
      <c r="U26" s="34" t="str">
        <f>IF(C_REASON="3","þ","¨")</f>
        <v>¨</v>
      </c>
      <c r="V26" s="108" t="s">
        <v>69</v>
      </c>
      <c r="W26" s="108"/>
      <c r="X26" s="108"/>
      <c r="Y26" s="108"/>
      <c r="Z26" s="34" t="str">
        <f>IF(C_REASON="4","þ","¨")</f>
        <v>¨</v>
      </c>
      <c r="AA26" s="108" t="s">
        <v>70</v>
      </c>
      <c r="AB26" s="108"/>
      <c r="AC26" s="108"/>
      <c r="AD26" s="108"/>
      <c r="AE26" s="108"/>
      <c r="AF26" s="108"/>
      <c r="AG26" s="34" t="str">
        <f>IF(C_REASON="5","þ","¨")</f>
        <v>¨</v>
      </c>
      <c r="AH26" s="108" t="s">
        <v>71</v>
      </c>
      <c r="AI26" s="108"/>
      <c r="AJ26" s="108"/>
      <c r="AK26" s="108"/>
      <c r="AL26" s="108"/>
      <c r="AM26" s="108"/>
      <c r="AN26" s="108"/>
      <c r="AO26" s="108"/>
      <c r="AP26" s="109"/>
    </row>
    <row r="27" spans="1:43" ht="11.1" customHeight="1" x14ac:dyDescent="0.2">
      <c r="A27" s="107" t="s">
        <v>47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</row>
    <row r="28" spans="1:43" ht="11.1" customHeight="1" x14ac:dyDescent="0.2">
      <c r="A28" s="92" t="s">
        <v>5</v>
      </c>
      <c r="B28" s="93"/>
      <c r="C28" s="93"/>
      <c r="D28" s="93"/>
      <c r="E28" s="93"/>
      <c r="F28" s="93"/>
      <c r="G28" s="93"/>
      <c r="H28" s="93"/>
      <c r="I28" s="93"/>
      <c r="J28" s="140"/>
      <c r="K28" s="120" t="str">
        <f>"" &amp; A_FIO</f>
        <v/>
      </c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9"/>
    </row>
    <row r="29" spans="1:43" ht="11.1" customHeight="1" x14ac:dyDescent="0.2">
      <c r="A29" s="122" t="s">
        <v>80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4"/>
    </row>
    <row r="30" spans="1:43" ht="11.1" customHeight="1" x14ac:dyDescent="0.2">
      <c r="A30" s="213" t="str">
        <f>MID(C_FIOLATIN,1,1)</f>
        <v/>
      </c>
      <c r="B30" s="214"/>
      <c r="C30" s="213" t="str">
        <f>MID(C_FIOLATIN,2,1)</f>
        <v/>
      </c>
      <c r="D30" s="214"/>
      <c r="E30" s="213" t="str">
        <f>MID(C_FIOLATIN,3,1)</f>
        <v/>
      </c>
      <c r="F30" s="214"/>
      <c r="G30" s="213" t="str">
        <f>MID(C_FIOLATIN,4,1)</f>
        <v/>
      </c>
      <c r="H30" s="214"/>
      <c r="I30" s="213" t="str">
        <f>MID(C_FIOLATIN,5,1)</f>
        <v/>
      </c>
      <c r="J30" s="214"/>
      <c r="K30" s="213" t="str">
        <f>MID(C_FIOLATIN,6,1)</f>
        <v/>
      </c>
      <c r="L30" s="214"/>
      <c r="M30" s="213" t="str">
        <f>MID(C_FIOLATIN,7,1)</f>
        <v/>
      </c>
      <c r="N30" s="214"/>
      <c r="O30" s="213" t="str">
        <f>MID(C_FIOLATIN,8,1)</f>
        <v/>
      </c>
      <c r="P30" s="214"/>
      <c r="Q30" s="213" t="str">
        <f>MID(C_FIOLATIN,9,1)</f>
        <v/>
      </c>
      <c r="R30" s="214"/>
      <c r="S30" s="213" t="str">
        <f>MID(C_FIOLATIN,10,1)</f>
        <v/>
      </c>
      <c r="T30" s="214"/>
      <c r="U30" s="213" t="str">
        <f>MID(C_FIOLATIN,11,1)</f>
        <v/>
      </c>
      <c r="V30" s="214"/>
      <c r="W30" s="213" t="str">
        <f>MID(C_FIOLATIN,12,1)</f>
        <v/>
      </c>
      <c r="X30" s="214"/>
      <c r="Y30" s="213" t="str">
        <f>MID(C_FIOLATIN,13,1)</f>
        <v/>
      </c>
      <c r="Z30" s="214"/>
      <c r="AA30" s="213" t="str">
        <f>MID(C_FIOLATIN,14,1)</f>
        <v/>
      </c>
      <c r="AB30" s="214"/>
      <c r="AC30" s="213" t="str">
        <f>MID(C_FIOLATIN,15,1)</f>
        <v/>
      </c>
      <c r="AD30" s="214"/>
      <c r="AE30" s="213" t="str">
        <f>MID(C_FIOLATIN,16,1)</f>
        <v/>
      </c>
      <c r="AF30" s="214"/>
      <c r="AG30" s="213" t="str">
        <f>MID(C_FIOLATIN,17,1)</f>
        <v/>
      </c>
      <c r="AH30" s="214"/>
      <c r="AI30" s="213" t="str">
        <f>MID(C_FIOLATIN,18,1)</f>
        <v/>
      </c>
      <c r="AJ30" s="214"/>
      <c r="AK30" s="213" t="str">
        <f>MID(C_FIOLATIN,19,1)</f>
        <v/>
      </c>
      <c r="AL30" s="220"/>
      <c r="AM30" s="224"/>
      <c r="AN30" s="224"/>
      <c r="AO30" s="224"/>
      <c r="AP30" s="224"/>
    </row>
    <row r="31" spans="1:43" ht="11.1" customHeight="1" x14ac:dyDescent="0.2">
      <c r="A31" s="92" t="s">
        <v>6</v>
      </c>
      <c r="B31" s="93"/>
      <c r="C31" s="93"/>
      <c r="D31" s="93"/>
      <c r="E31" s="93"/>
      <c r="F31" s="93"/>
      <c r="G31" s="93"/>
      <c r="H31" s="93"/>
      <c r="I31" s="93"/>
      <c r="J31" s="140"/>
      <c r="K31" s="120" t="str">
        <f>"" &amp; A_BIRTHDAY</f>
        <v/>
      </c>
      <c r="L31" s="108"/>
      <c r="M31" s="108"/>
      <c r="N31" s="108"/>
      <c r="O31" s="108"/>
      <c r="P31" s="109"/>
      <c r="Q31" s="92" t="s">
        <v>7</v>
      </c>
      <c r="R31" s="93"/>
      <c r="S31" s="93"/>
      <c r="T31" s="93"/>
      <c r="U31" s="93"/>
      <c r="V31" s="93"/>
      <c r="W31" s="140"/>
      <c r="X31" s="120" t="str">
        <f>"" &amp; A_BIRTHPLACE</f>
        <v/>
      </c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9"/>
    </row>
    <row r="32" spans="1:43" ht="11.1" customHeight="1" x14ac:dyDescent="0.2">
      <c r="A32" s="92" t="s">
        <v>8</v>
      </c>
      <c r="B32" s="93"/>
      <c r="C32" s="93"/>
      <c r="D32" s="93"/>
      <c r="E32" s="93"/>
      <c r="F32" s="93"/>
      <c r="G32" s="93"/>
      <c r="H32" s="93"/>
      <c r="I32" s="93"/>
      <c r="J32" s="140"/>
      <c r="K32" s="33" t="str">
        <f>IF(A_RESIDENT="1","þ","¨")</f>
        <v>¨</v>
      </c>
      <c r="L32" s="108" t="s">
        <v>9</v>
      </c>
      <c r="M32" s="108"/>
      <c r="N32" s="108"/>
      <c r="O32" s="108"/>
      <c r="P32" s="34" t="str">
        <f>IF(A_RESIDENT="0","þ","¨")</f>
        <v>¨</v>
      </c>
      <c r="Q32" s="108" t="s">
        <v>10</v>
      </c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48"/>
      <c r="AG32" s="149"/>
      <c r="AH32" s="141" t="s">
        <v>11</v>
      </c>
      <c r="AI32" s="142"/>
      <c r="AJ32" s="143"/>
      <c r="AK32" s="5" t="str">
        <f>IF(A_SEX="М","þ","¨")</f>
        <v>¨</v>
      </c>
      <c r="AL32" s="8" t="s">
        <v>12</v>
      </c>
      <c r="AM32" s="8"/>
      <c r="AN32" s="5" t="str">
        <f>IF(A_SEX="Ж","þ","¨")</f>
        <v>¨</v>
      </c>
      <c r="AO32" s="8" t="s">
        <v>13</v>
      </c>
      <c r="AP32" s="9"/>
    </row>
    <row r="33" spans="1:42" ht="11.1" customHeight="1" x14ac:dyDescent="0.2">
      <c r="A33" s="215" t="s">
        <v>14</v>
      </c>
      <c r="B33" s="215"/>
      <c r="C33" s="215"/>
      <c r="D33" s="215"/>
      <c r="E33" s="215"/>
      <c r="F33" s="215"/>
      <c r="G33" s="215"/>
      <c r="H33" s="215"/>
      <c r="I33" s="215"/>
      <c r="J33" s="215"/>
      <c r="K33" s="150" t="s">
        <v>15</v>
      </c>
      <c r="L33" s="150"/>
      <c r="M33" s="150"/>
      <c r="N33" s="150"/>
      <c r="O33" s="150"/>
      <c r="P33" s="33" t="str">
        <f>IF(A_DOCTYPE="Паспорт РФ","þ","¨")</f>
        <v>¨</v>
      </c>
      <c r="Q33" s="108" t="s">
        <v>16</v>
      </c>
      <c r="R33" s="108"/>
      <c r="S33" s="108"/>
      <c r="T33" s="108"/>
      <c r="U33" s="108"/>
      <c r="V33" s="34" t="str">
        <f>IF(AND(A_DOCTYPE&lt;&gt;"Паспорт РФ",NOT(ISBLANK(A_DOCTYPE))),"þ","¨")</f>
        <v>¨</v>
      </c>
      <c r="W33" s="108" t="s">
        <v>17</v>
      </c>
      <c r="X33" s="108"/>
      <c r="Y33" s="108"/>
      <c r="Z33" s="108"/>
      <c r="AA33" s="108"/>
      <c r="AB33" s="108"/>
      <c r="AC33" s="108"/>
      <c r="AD33" s="108"/>
      <c r="AE33" s="108"/>
      <c r="AF33" s="108" t="str">
        <f>IF(A_DOCTYPE&lt;&gt;"Паспорт РФ","" &amp; A_DOCTYPE,"")</f>
        <v/>
      </c>
      <c r="AG33" s="108"/>
      <c r="AH33" s="108"/>
      <c r="AI33" s="108"/>
      <c r="AJ33" s="108"/>
      <c r="AK33" s="108"/>
      <c r="AL33" s="108"/>
      <c r="AM33" s="108"/>
      <c r="AN33" s="108"/>
      <c r="AO33" s="108"/>
      <c r="AP33" s="109"/>
    </row>
    <row r="34" spans="1:42" ht="11.1" customHeight="1" x14ac:dyDescent="0.2">
      <c r="A34" s="215"/>
      <c r="B34" s="215"/>
      <c r="C34" s="215"/>
      <c r="D34" s="215"/>
      <c r="E34" s="215"/>
      <c r="F34" s="215"/>
      <c r="G34" s="215"/>
      <c r="H34" s="215"/>
      <c r="I34" s="215"/>
      <c r="J34" s="215"/>
      <c r="K34" s="150" t="s">
        <v>18</v>
      </c>
      <c r="L34" s="150"/>
      <c r="M34" s="150"/>
      <c r="N34" s="150"/>
      <c r="O34" s="150"/>
      <c r="P34" s="120" t="str">
        <f>IF(ISERR(FIND(" ",A_DOCNUM,1)),"",MID(A_DOCNUM,1,FIND(" ",A_DOCNUM,1)-1))</f>
        <v/>
      </c>
      <c r="Q34" s="108"/>
      <c r="R34" s="108"/>
      <c r="S34" s="109"/>
      <c r="T34" s="152" t="s">
        <v>19</v>
      </c>
      <c r="U34" s="153"/>
      <c r="V34" s="153"/>
      <c r="W34" s="153"/>
      <c r="X34" s="154"/>
      <c r="Y34" s="120" t="str">
        <f>IF(ISERR(FIND(" ",A_DOCNUM,1)),"" &amp; A_DOCNUM,MID(A_DOCNUM,FIND(" ",A_DOCNUM,1)+1,20))</f>
        <v/>
      </c>
      <c r="Z34" s="108"/>
      <c r="AA34" s="108"/>
      <c r="AB34" s="108"/>
      <c r="AC34" s="108"/>
      <c r="AD34" s="108"/>
      <c r="AE34" s="109"/>
      <c r="AF34" s="225" t="s">
        <v>20</v>
      </c>
      <c r="AG34" s="225"/>
      <c r="AH34" s="225"/>
      <c r="AI34" s="225"/>
      <c r="AJ34" s="225"/>
      <c r="AK34" s="216" t="str">
        <f>"" &amp; A_DOCDATE</f>
        <v/>
      </c>
      <c r="AL34" s="90"/>
      <c r="AM34" s="90"/>
      <c r="AN34" s="90"/>
      <c r="AO34" s="90"/>
      <c r="AP34" s="91"/>
    </row>
    <row r="35" spans="1:42" ht="11.1" customHeight="1" x14ac:dyDescent="0.2">
      <c r="A35" s="215"/>
      <c r="B35" s="215"/>
      <c r="C35" s="215"/>
      <c r="D35" s="215"/>
      <c r="E35" s="215"/>
      <c r="F35" s="215"/>
      <c r="G35" s="215"/>
      <c r="H35" s="215"/>
      <c r="I35" s="215"/>
      <c r="J35" s="215"/>
      <c r="K35" s="150" t="s">
        <v>21</v>
      </c>
      <c r="L35" s="150"/>
      <c r="M35" s="150"/>
      <c r="N35" s="150"/>
      <c r="O35" s="150"/>
      <c r="P35" s="121" t="str">
        <f>"" &amp; A_DOCPLACE &amp; " " &amp; A_DOCPLACE_P</f>
        <v xml:space="preserve"> </v>
      </c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</row>
    <row r="36" spans="1:42" ht="11.1" customHeight="1" x14ac:dyDescent="0.2">
      <c r="A36" s="92" t="s">
        <v>48</v>
      </c>
      <c r="B36" s="93"/>
      <c r="C36" s="93"/>
      <c r="D36" s="93"/>
      <c r="E36" s="93"/>
      <c r="F36" s="93"/>
      <c r="G36" s="93"/>
      <c r="H36" s="93"/>
      <c r="I36" s="93"/>
      <c r="J36" s="140"/>
      <c r="K36" s="150" t="s">
        <v>18</v>
      </c>
      <c r="L36" s="150"/>
      <c r="M36" s="150"/>
      <c r="N36" s="150"/>
      <c r="O36" s="150"/>
      <c r="P36" s="151"/>
      <c r="Q36" s="151"/>
      <c r="R36" s="151"/>
      <c r="S36" s="151"/>
      <c r="T36" s="152" t="s">
        <v>19</v>
      </c>
      <c r="U36" s="153"/>
      <c r="V36" s="153"/>
      <c r="W36" s="153"/>
      <c r="X36" s="154"/>
      <c r="Y36" s="151"/>
      <c r="Z36" s="151"/>
      <c r="AA36" s="151"/>
      <c r="AB36" s="151"/>
      <c r="AC36" s="151"/>
      <c r="AD36" s="151"/>
      <c r="AE36" s="151"/>
      <c r="AF36" s="150" t="s">
        <v>22</v>
      </c>
      <c r="AG36" s="150"/>
      <c r="AH36" s="150"/>
      <c r="AI36" s="150"/>
      <c r="AJ36" s="150"/>
      <c r="AK36" s="120"/>
      <c r="AL36" s="108"/>
      <c r="AM36" s="108"/>
      <c r="AN36" s="108"/>
      <c r="AO36" s="108"/>
      <c r="AP36" s="109"/>
    </row>
    <row r="37" spans="1:42" ht="11.1" customHeight="1" x14ac:dyDescent="0.2">
      <c r="A37" s="141" t="s">
        <v>49</v>
      </c>
      <c r="B37" s="142"/>
      <c r="C37" s="142"/>
      <c r="D37" s="142"/>
      <c r="E37" s="142"/>
      <c r="F37" s="142"/>
      <c r="G37" s="142"/>
      <c r="H37" s="142"/>
      <c r="I37" s="142"/>
      <c r="J37" s="143"/>
      <c r="K37" s="144" t="s">
        <v>18</v>
      </c>
      <c r="L37" s="144"/>
      <c r="M37" s="144"/>
      <c r="N37" s="144"/>
      <c r="O37" s="144"/>
      <c r="P37" s="145"/>
      <c r="Q37" s="146"/>
      <c r="R37" s="146"/>
      <c r="S37" s="147"/>
      <c r="T37" s="128" t="s">
        <v>19</v>
      </c>
      <c r="U37" s="129"/>
      <c r="V37" s="129"/>
      <c r="W37" s="129"/>
      <c r="X37" s="130"/>
      <c r="Y37" s="145"/>
      <c r="Z37" s="146"/>
      <c r="AA37" s="146"/>
      <c r="AB37" s="146"/>
      <c r="AC37" s="146"/>
      <c r="AD37" s="146"/>
      <c r="AE37" s="147"/>
      <c r="AF37" s="144" t="s">
        <v>22</v>
      </c>
      <c r="AG37" s="144"/>
      <c r="AH37" s="144"/>
      <c r="AI37" s="144"/>
      <c r="AJ37" s="144"/>
      <c r="AK37" s="148"/>
      <c r="AL37" s="148"/>
      <c r="AM37" s="148"/>
      <c r="AN37" s="148"/>
      <c r="AO37" s="148"/>
      <c r="AP37" s="149"/>
    </row>
    <row r="38" spans="1:42" ht="11.1" customHeight="1" x14ac:dyDescent="0.2">
      <c r="A38" s="234" t="s">
        <v>78</v>
      </c>
      <c r="B38" s="235"/>
      <c r="C38" s="235"/>
      <c r="D38" s="235"/>
      <c r="E38" s="235"/>
      <c r="F38" s="235"/>
      <c r="G38" s="235"/>
      <c r="H38" s="235"/>
      <c r="I38" s="235"/>
      <c r="J38" s="236"/>
      <c r="K38" s="128" t="s">
        <v>18</v>
      </c>
      <c r="L38" s="129"/>
      <c r="M38" s="129"/>
      <c r="N38" s="129"/>
      <c r="O38" s="130"/>
      <c r="P38" s="134"/>
      <c r="Q38" s="135"/>
      <c r="R38" s="135"/>
      <c r="S38" s="136"/>
      <c r="T38" s="128" t="s">
        <v>19</v>
      </c>
      <c r="U38" s="129"/>
      <c r="V38" s="129"/>
      <c r="W38" s="129"/>
      <c r="X38" s="130"/>
      <c r="Y38" s="134"/>
      <c r="Z38" s="135"/>
      <c r="AA38" s="135"/>
      <c r="AB38" s="135"/>
      <c r="AC38" s="135"/>
      <c r="AD38" s="135"/>
      <c r="AE38" s="135"/>
      <c r="AF38" s="128" t="s">
        <v>22</v>
      </c>
      <c r="AG38" s="129"/>
      <c r="AH38" s="129"/>
      <c r="AI38" s="129"/>
      <c r="AJ38" s="130"/>
      <c r="AK38" s="228"/>
      <c r="AL38" s="229"/>
      <c r="AM38" s="229"/>
      <c r="AN38" s="229"/>
      <c r="AO38" s="229"/>
      <c r="AP38" s="230"/>
    </row>
    <row r="39" spans="1:42" ht="21" customHeight="1" x14ac:dyDescent="0.2">
      <c r="A39" s="237"/>
      <c r="B39" s="238"/>
      <c r="C39" s="238"/>
      <c r="D39" s="238"/>
      <c r="E39" s="238"/>
      <c r="F39" s="238"/>
      <c r="G39" s="238"/>
      <c r="H39" s="238"/>
      <c r="I39" s="238"/>
      <c r="J39" s="239"/>
      <c r="K39" s="131"/>
      <c r="L39" s="132"/>
      <c r="M39" s="132"/>
      <c r="N39" s="132"/>
      <c r="O39" s="133"/>
      <c r="P39" s="137"/>
      <c r="Q39" s="138"/>
      <c r="R39" s="138"/>
      <c r="S39" s="139"/>
      <c r="T39" s="131"/>
      <c r="U39" s="132"/>
      <c r="V39" s="132"/>
      <c r="W39" s="132"/>
      <c r="X39" s="133"/>
      <c r="Y39" s="137"/>
      <c r="Z39" s="138"/>
      <c r="AA39" s="138"/>
      <c r="AB39" s="138"/>
      <c r="AC39" s="138"/>
      <c r="AD39" s="138"/>
      <c r="AE39" s="138"/>
      <c r="AF39" s="131"/>
      <c r="AG39" s="132"/>
      <c r="AH39" s="132"/>
      <c r="AI39" s="132"/>
      <c r="AJ39" s="133"/>
      <c r="AK39" s="231"/>
      <c r="AL39" s="232"/>
      <c r="AM39" s="232"/>
      <c r="AN39" s="232"/>
      <c r="AO39" s="232"/>
      <c r="AP39" s="233"/>
    </row>
    <row r="40" spans="1:42" ht="11.1" customHeight="1" x14ac:dyDescent="0.2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52"/>
      <c r="L40" s="52"/>
      <c r="M40" s="52"/>
      <c r="N40" s="52"/>
      <c r="O40" s="52"/>
      <c r="P40" s="53"/>
      <c r="Q40" s="53"/>
      <c r="R40" s="53"/>
      <c r="S40" s="53"/>
      <c r="T40" s="52"/>
      <c r="U40" s="52"/>
      <c r="V40" s="52"/>
      <c r="W40" s="52"/>
      <c r="X40" s="52"/>
      <c r="Y40" s="53"/>
      <c r="Z40" s="53"/>
      <c r="AA40" s="53"/>
      <c r="AB40" s="53"/>
      <c r="AC40" s="53"/>
      <c r="AD40" s="53"/>
      <c r="AE40" s="53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4"/>
    </row>
    <row r="41" spans="1:42" ht="11.1" customHeight="1" x14ac:dyDescent="0.2">
      <c r="A41" s="100" t="s">
        <v>23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2"/>
    </row>
    <row r="42" spans="1:42" ht="11.1" customHeight="1" x14ac:dyDescent="0.2">
      <c r="A42" s="121" t="str">
        <f>"" &amp; A_REGADDR</f>
        <v/>
      </c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</row>
    <row r="43" spans="1:42" ht="11.1" customHeight="1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</row>
    <row r="44" spans="1:42" ht="11.1" customHeight="1" x14ac:dyDescent="0.2">
      <c r="A44" s="122" t="s">
        <v>24</v>
      </c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4"/>
    </row>
    <row r="45" spans="1:42" ht="11.1" customHeight="1" x14ac:dyDescent="0.2">
      <c r="A45" s="125" t="str">
        <f>"" &amp; A_POSTADDR</f>
        <v/>
      </c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</row>
    <row r="46" spans="1:42" ht="11.1" customHeight="1" x14ac:dyDescent="0.2">
      <c r="A46" s="120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7"/>
    </row>
    <row r="47" spans="1:42" ht="11.1" customHeight="1" x14ac:dyDescent="0.2">
      <c r="A47" s="92" t="s">
        <v>25</v>
      </c>
      <c r="B47" s="93"/>
      <c r="C47" s="93"/>
      <c r="D47" s="93"/>
      <c r="E47" s="93"/>
      <c r="F47" s="93"/>
      <c r="G47" s="93"/>
      <c r="H47" s="93"/>
      <c r="I47" s="93"/>
      <c r="J47" s="140"/>
      <c r="K47" s="120" t="str">
        <f>"" &amp; A_FACTORY_NAME</f>
        <v/>
      </c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9"/>
      <c r="AG47" s="92" t="s">
        <v>26</v>
      </c>
      <c r="AH47" s="140"/>
      <c r="AI47" s="120" t="str">
        <f>"" &amp; A_INN</f>
        <v/>
      </c>
      <c r="AJ47" s="108"/>
      <c r="AK47" s="108"/>
      <c r="AL47" s="108"/>
      <c r="AM47" s="108"/>
      <c r="AN47" s="108"/>
      <c r="AO47" s="108"/>
      <c r="AP47" s="109"/>
    </row>
    <row r="48" spans="1:42" ht="11.1" customHeight="1" x14ac:dyDescent="0.2">
      <c r="A48" s="92" t="s">
        <v>27</v>
      </c>
      <c r="B48" s="93"/>
      <c r="C48" s="93"/>
      <c r="D48" s="93"/>
      <c r="E48" s="93"/>
      <c r="F48" s="93"/>
      <c r="G48" s="93"/>
      <c r="H48" s="93"/>
      <c r="I48" s="93"/>
      <c r="J48" s="140"/>
      <c r="K48" s="152" t="s">
        <v>28</v>
      </c>
      <c r="L48" s="153"/>
      <c r="M48" s="153"/>
      <c r="N48" s="154"/>
      <c r="O48" s="120" t="str">
        <f>"" &amp; A_PHONE</f>
        <v/>
      </c>
      <c r="P48" s="108"/>
      <c r="Q48" s="108"/>
      <c r="R48" s="108"/>
      <c r="S48" s="108"/>
      <c r="T48" s="108"/>
      <c r="U48" s="109"/>
      <c r="V48" s="152" t="s">
        <v>29</v>
      </c>
      <c r="W48" s="153"/>
      <c r="X48" s="153"/>
      <c r="Y48" s="154"/>
      <c r="Z48" s="120" t="str">
        <f>"" &amp; A_PHONE_M</f>
        <v/>
      </c>
      <c r="AA48" s="108"/>
      <c r="AB48" s="108"/>
      <c r="AC48" s="108"/>
      <c r="AD48" s="108"/>
      <c r="AE48" s="108"/>
      <c r="AF48" s="109"/>
      <c r="AG48" s="152" t="s">
        <v>30</v>
      </c>
      <c r="AH48" s="153"/>
      <c r="AI48" s="154"/>
      <c r="AJ48" s="120"/>
      <c r="AK48" s="108"/>
      <c r="AL48" s="108"/>
      <c r="AM48" s="108"/>
      <c r="AN48" s="108"/>
      <c r="AO48" s="108"/>
      <c r="AP48" s="109"/>
    </row>
    <row r="49" spans="1:42" ht="11.1" customHeight="1" x14ac:dyDescent="0.2">
      <c r="A49" s="226"/>
      <c r="B49" s="226"/>
      <c r="C49" s="226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6"/>
      <c r="AM49" s="226"/>
      <c r="AN49" s="226"/>
      <c r="AO49" s="226"/>
      <c r="AP49" s="226"/>
    </row>
    <row r="50" spans="1:42" ht="11.25" customHeight="1" x14ac:dyDescent="0.2">
      <c r="A50" s="107" t="s">
        <v>89</v>
      </c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</row>
    <row r="51" spans="1:42" ht="11.25" customHeight="1" x14ac:dyDescent="0.2">
      <c r="A51" s="218" t="s">
        <v>88</v>
      </c>
      <c r="B51" s="219"/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19"/>
      <c r="Y51" s="219"/>
      <c r="Z51" s="219"/>
      <c r="AA51" s="219"/>
      <c r="AB51" s="219"/>
      <c r="AC51" s="219"/>
      <c r="AD51" s="219"/>
      <c r="AE51" s="219"/>
      <c r="AF51" s="219"/>
      <c r="AG51" s="219"/>
      <c r="AH51" s="219"/>
      <c r="AI51" s="219"/>
      <c r="AJ51" s="219"/>
      <c r="AK51" s="219"/>
      <c r="AL51" s="219"/>
      <c r="AM51" s="219"/>
      <c r="AN51" s="219"/>
      <c r="AO51" s="219"/>
      <c r="AP51" s="219"/>
    </row>
    <row r="52" spans="1:42" ht="11.25" customHeight="1" x14ac:dyDescent="0.2">
      <c r="A52" s="195" t="s">
        <v>4</v>
      </c>
      <c r="B52" s="196"/>
      <c r="C52" s="92" t="s">
        <v>34</v>
      </c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140"/>
    </row>
    <row r="53" spans="1:42" ht="11.25" customHeight="1" x14ac:dyDescent="0.2">
      <c r="A53" s="197"/>
      <c r="B53" s="198"/>
      <c r="C53" s="86" t="s">
        <v>36</v>
      </c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8"/>
      <c r="Z53" s="201" t="s">
        <v>35</v>
      </c>
      <c r="AA53" s="201"/>
      <c r="AB53" s="199"/>
      <c r="AC53" s="199"/>
      <c r="AD53" s="199"/>
      <c r="AE53" s="199"/>
      <c r="AF53" s="199"/>
      <c r="AG53" s="199"/>
      <c r="AH53" s="199"/>
      <c r="AI53" s="199"/>
      <c r="AJ53" s="199"/>
      <c r="AK53" s="199"/>
      <c r="AL53" s="199"/>
      <c r="AM53" s="199"/>
      <c r="AN53" s="199"/>
      <c r="AO53" s="199"/>
      <c r="AP53" s="200"/>
    </row>
    <row r="54" spans="1:42" ht="11.1" customHeight="1" x14ac:dyDescent="0.2">
      <c r="A54" s="221" t="s">
        <v>37</v>
      </c>
      <c r="B54" s="222"/>
      <c r="C54" s="222"/>
      <c r="D54" s="222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3"/>
    </row>
    <row r="55" spans="1:42" ht="11.1" customHeight="1" x14ac:dyDescent="0.2">
      <c r="A55" s="165" t="s">
        <v>106</v>
      </c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4"/>
    </row>
    <row r="56" spans="1:42" ht="11.1" customHeight="1" x14ac:dyDescent="0.2">
      <c r="A56" s="165" t="s">
        <v>42</v>
      </c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3"/>
      <c r="AP56" s="164"/>
    </row>
    <row r="57" spans="1:42" ht="11.1" customHeight="1" x14ac:dyDescent="0.2">
      <c r="A57" s="168" t="s">
        <v>43</v>
      </c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70"/>
    </row>
    <row r="58" spans="1:42" ht="11.1" customHeight="1" x14ac:dyDescent="0.2">
      <c r="A58" s="227"/>
      <c r="B58" s="227"/>
      <c r="C58" s="227"/>
      <c r="D58" s="227"/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7"/>
      <c r="AN58" s="227"/>
      <c r="AO58" s="227"/>
      <c r="AP58" s="227"/>
    </row>
    <row r="59" spans="1:42" s="15" customFormat="1" ht="10.5" customHeight="1" x14ac:dyDescent="0.2">
      <c r="A59" s="217" t="s">
        <v>79</v>
      </c>
      <c r="B59" s="217"/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107"/>
      <c r="AC59" s="107"/>
      <c r="AD59" s="107"/>
      <c r="AE59" s="107"/>
      <c r="AF59" s="107"/>
      <c r="AG59" s="107"/>
      <c r="AH59" s="107"/>
      <c r="AI59" s="107"/>
      <c r="AJ59" s="217"/>
      <c r="AK59" s="217"/>
      <c r="AL59" s="217"/>
      <c r="AM59" s="217"/>
      <c r="AN59" s="217"/>
      <c r="AO59" s="217"/>
      <c r="AP59" s="217"/>
    </row>
    <row r="60" spans="1:42" s="15" customFormat="1" ht="12" customHeight="1" x14ac:dyDescent="0.2">
      <c r="A60" s="92" t="s">
        <v>5</v>
      </c>
      <c r="B60" s="93"/>
      <c r="C60" s="93"/>
      <c r="D60" s="93"/>
      <c r="E60" s="93"/>
      <c r="F60" s="93"/>
      <c r="G60" s="93"/>
      <c r="H60" s="93"/>
      <c r="I60" s="93"/>
      <c r="J60" s="140"/>
      <c r="K60" s="120" t="str">
        <f>"" &amp; C_FIO</f>
        <v/>
      </c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9"/>
    </row>
    <row r="61" spans="1:42" s="15" customFormat="1" ht="10.5" customHeight="1" x14ac:dyDescent="0.2">
      <c r="A61" s="122" t="s">
        <v>80</v>
      </c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4"/>
    </row>
    <row r="62" spans="1:42" s="15" customFormat="1" ht="10.5" customHeight="1" x14ac:dyDescent="0.2">
      <c r="A62" s="213" t="str">
        <f>MID(C_FIOLATIN,1,1)</f>
        <v/>
      </c>
      <c r="B62" s="214"/>
      <c r="C62" s="213" t="str">
        <f>MID(C_FIOLATIN,2,1)</f>
        <v/>
      </c>
      <c r="D62" s="214"/>
      <c r="E62" s="213" t="str">
        <f>MID(C_FIOLATIN,3,1)</f>
        <v/>
      </c>
      <c r="F62" s="214"/>
      <c r="G62" s="213" t="str">
        <f>MID(C_FIOLATIN,4,1)</f>
        <v/>
      </c>
      <c r="H62" s="214"/>
      <c r="I62" s="213" t="str">
        <f>MID(C_FIOLATIN,5,1)</f>
        <v/>
      </c>
      <c r="J62" s="214"/>
      <c r="K62" s="213" t="str">
        <f>MID(C_FIOLATIN,6,1)</f>
        <v/>
      </c>
      <c r="L62" s="214"/>
      <c r="M62" s="213" t="str">
        <f>MID(C_FIOLATIN,7,1)</f>
        <v/>
      </c>
      <c r="N62" s="214"/>
      <c r="O62" s="213" t="str">
        <f>MID(C_FIOLATIN,8,1)</f>
        <v/>
      </c>
      <c r="P62" s="214"/>
      <c r="Q62" s="213" t="str">
        <f>MID(C_FIOLATIN,9,1)</f>
        <v/>
      </c>
      <c r="R62" s="214"/>
      <c r="S62" s="213" t="str">
        <f>MID(C_FIOLATIN,10,1)</f>
        <v/>
      </c>
      <c r="T62" s="214"/>
      <c r="U62" s="213" t="str">
        <f>MID(C_FIOLATIN,11,1)</f>
        <v/>
      </c>
      <c r="V62" s="214"/>
      <c r="W62" s="213" t="str">
        <f>MID(C_FIOLATIN,12,1)</f>
        <v/>
      </c>
      <c r="X62" s="214"/>
      <c r="Y62" s="213" t="str">
        <f>MID(C_FIOLATIN,13,1)</f>
        <v/>
      </c>
      <c r="Z62" s="214"/>
      <c r="AA62" s="213" t="str">
        <f>MID(C_FIOLATIN,14,1)</f>
        <v/>
      </c>
      <c r="AB62" s="214"/>
      <c r="AC62" s="213" t="str">
        <f>MID(C_FIOLATIN,15,1)</f>
        <v/>
      </c>
      <c r="AD62" s="214"/>
      <c r="AE62" s="213" t="str">
        <f>MID(C_FIOLATIN,16,1)</f>
        <v/>
      </c>
      <c r="AF62" s="214"/>
      <c r="AG62" s="213" t="str">
        <f>MID(C_FIOLATIN,17,1)</f>
        <v/>
      </c>
      <c r="AH62" s="214"/>
      <c r="AI62" s="213" t="str">
        <f>MID(C_FIOLATIN,18,1)</f>
        <v/>
      </c>
      <c r="AJ62" s="214"/>
      <c r="AK62" s="213" t="str">
        <f>MID(C_FIOLATIN,19,1)</f>
        <v/>
      </c>
      <c r="AL62" s="220"/>
      <c r="AM62" s="240"/>
      <c r="AN62" s="240"/>
      <c r="AO62" s="240"/>
      <c r="AP62" s="241"/>
    </row>
    <row r="63" spans="1:42" s="15" customFormat="1" ht="10.5" customHeight="1" x14ac:dyDescent="0.2">
      <c r="A63" s="92" t="s">
        <v>6</v>
      </c>
      <c r="B63" s="93"/>
      <c r="C63" s="93"/>
      <c r="D63" s="93"/>
      <c r="E63" s="93"/>
      <c r="F63" s="93"/>
      <c r="G63" s="93"/>
      <c r="H63" s="93"/>
      <c r="I63" s="93"/>
      <c r="J63" s="140"/>
      <c r="K63" s="120" t="str">
        <f>"" &amp; C_BIRTHDAY</f>
        <v/>
      </c>
      <c r="L63" s="108"/>
      <c r="M63" s="108"/>
      <c r="N63" s="108"/>
      <c r="O63" s="108"/>
      <c r="P63" s="109"/>
      <c r="Q63" s="92" t="s">
        <v>7</v>
      </c>
      <c r="R63" s="93"/>
      <c r="S63" s="93"/>
      <c r="T63" s="93"/>
      <c r="U63" s="93"/>
      <c r="V63" s="93"/>
      <c r="W63" s="140"/>
      <c r="X63" s="120" t="str">
        <f>"" &amp; C_BIRTHPLACE</f>
        <v/>
      </c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9"/>
    </row>
    <row r="64" spans="1:42" s="15" customFormat="1" ht="10.5" customHeight="1" x14ac:dyDescent="0.2">
      <c r="A64" s="92" t="s">
        <v>8</v>
      </c>
      <c r="B64" s="93"/>
      <c r="C64" s="93"/>
      <c r="D64" s="93"/>
      <c r="E64" s="93"/>
      <c r="F64" s="93"/>
      <c r="G64" s="93"/>
      <c r="H64" s="93"/>
      <c r="I64" s="93"/>
      <c r="J64" s="140"/>
      <c r="K64" s="7" t="str">
        <f>IF(C_RESIDENT="1","þ","¨")</f>
        <v>¨</v>
      </c>
      <c r="L64" s="108" t="s">
        <v>9</v>
      </c>
      <c r="M64" s="108"/>
      <c r="N64" s="108"/>
      <c r="O64" s="108"/>
      <c r="P64" s="6" t="str">
        <f>IF(C_RESIDENT="0","þ","¨")</f>
        <v>¨</v>
      </c>
      <c r="Q64" s="108" t="s">
        <v>10</v>
      </c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48"/>
      <c r="AG64" s="149"/>
      <c r="AH64" s="92" t="s">
        <v>11</v>
      </c>
      <c r="AI64" s="93"/>
      <c r="AJ64" s="140"/>
      <c r="AK64" s="5" t="str">
        <f>IF(C_SEX="М","þ","¨")</f>
        <v>¨</v>
      </c>
      <c r="AL64" s="8" t="s">
        <v>12</v>
      </c>
      <c r="AM64" s="8"/>
      <c r="AN64" s="5" t="str">
        <f>IF(C_SEX="Ж","þ","¨")</f>
        <v>¨</v>
      </c>
      <c r="AO64" s="8" t="s">
        <v>13</v>
      </c>
      <c r="AP64" s="9"/>
    </row>
    <row r="65" spans="1:42" s="15" customFormat="1" ht="10.5" customHeight="1" x14ac:dyDescent="0.2">
      <c r="A65" s="215" t="s">
        <v>14</v>
      </c>
      <c r="B65" s="215"/>
      <c r="C65" s="215"/>
      <c r="D65" s="215"/>
      <c r="E65" s="215"/>
      <c r="F65" s="215"/>
      <c r="G65" s="215"/>
      <c r="H65" s="215"/>
      <c r="I65" s="215"/>
      <c r="J65" s="215"/>
      <c r="K65" s="150" t="s">
        <v>15</v>
      </c>
      <c r="L65" s="150"/>
      <c r="M65" s="150"/>
      <c r="N65" s="150"/>
      <c r="O65" s="150"/>
      <c r="P65" s="7" t="str">
        <f>IF(C_DOCTYPE="Паспорт РФ","þ","¨")</f>
        <v>¨</v>
      </c>
      <c r="Q65" s="108" t="s">
        <v>16</v>
      </c>
      <c r="R65" s="108"/>
      <c r="S65" s="108"/>
      <c r="T65" s="108"/>
      <c r="U65" s="108"/>
      <c r="V65" s="6" t="str">
        <f>IF(AND(C_DOCTYPE&lt;&gt;"Паспорт РФ",NOT(ISBLANK(C_DOCTYPE))),"þ","¨")</f>
        <v>¨</v>
      </c>
      <c r="W65" s="108" t="s">
        <v>17</v>
      </c>
      <c r="X65" s="108"/>
      <c r="Y65" s="108"/>
      <c r="Z65" s="108"/>
      <c r="AA65" s="108"/>
      <c r="AB65" s="108"/>
      <c r="AC65" s="108"/>
      <c r="AD65" s="108"/>
      <c r="AE65" s="108"/>
      <c r="AF65" s="108" t="str">
        <f>IF(C_DOCTYPE&lt;&gt;"Паспорт РФ","" &amp; C_DOCTYPE,"")</f>
        <v/>
      </c>
      <c r="AG65" s="108"/>
      <c r="AH65" s="108"/>
      <c r="AI65" s="108"/>
      <c r="AJ65" s="108"/>
      <c r="AK65" s="108"/>
      <c r="AL65" s="108"/>
      <c r="AM65" s="108"/>
      <c r="AN65" s="108"/>
      <c r="AO65" s="108"/>
      <c r="AP65" s="109"/>
    </row>
    <row r="66" spans="1:42" s="15" customFormat="1" ht="10.5" customHeight="1" x14ac:dyDescent="0.2">
      <c r="A66" s="215"/>
      <c r="B66" s="215"/>
      <c r="C66" s="215"/>
      <c r="D66" s="215"/>
      <c r="E66" s="215"/>
      <c r="F66" s="215"/>
      <c r="G66" s="215"/>
      <c r="H66" s="215"/>
      <c r="I66" s="215"/>
      <c r="J66" s="215"/>
      <c r="K66" s="150" t="s">
        <v>18</v>
      </c>
      <c r="L66" s="150"/>
      <c r="M66" s="150"/>
      <c r="N66" s="150"/>
      <c r="O66" s="150"/>
      <c r="P66" s="120" t="str">
        <f>IF(ISERR(FIND(" ",C_DOCNUM,1)),"",MID(C_DOCNUM,1,FIND(" ",C_DOCNUM,1)-1))</f>
        <v/>
      </c>
      <c r="Q66" s="108"/>
      <c r="R66" s="108"/>
      <c r="S66" s="109"/>
      <c r="T66" s="152" t="s">
        <v>19</v>
      </c>
      <c r="U66" s="153"/>
      <c r="V66" s="153"/>
      <c r="W66" s="153"/>
      <c r="X66" s="154"/>
      <c r="Y66" s="120" t="str">
        <f>IF(ISERR(FIND(" ",C_DOCNUM,1)),"" &amp; C_DOCNUM,MID(C_DOCNUM,FIND(" ",C_DOCNUM,1)+1,20))</f>
        <v/>
      </c>
      <c r="Z66" s="108"/>
      <c r="AA66" s="108"/>
      <c r="AB66" s="108"/>
      <c r="AC66" s="108"/>
      <c r="AD66" s="108"/>
      <c r="AE66" s="109"/>
      <c r="AF66" s="152" t="s">
        <v>20</v>
      </c>
      <c r="AG66" s="153"/>
      <c r="AH66" s="153"/>
      <c r="AI66" s="153"/>
      <c r="AJ66" s="154"/>
      <c r="AK66" s="216" t="str">
        <f>"" &amp; C_DOCDATE</f>
        <v/>
      </c>
      <c r="AL66" s="90"/>
      <c r="AM66" s="90"/>
      <c r="AN66" s="90"/>
      <c r="AO66" s="90"/>
      <c r="AP66" s="91"/>
    </row>
    <row r="67" spans="1:42" s="15" customFormat="1" ht="10.5" customHeight="1" x14ac:dyDescent="0.2">
      <c r="A67" s="215"/>
      <c r="B67" s="215"/>
      <c r="C67" s="215"/>
      <c r="D67" s="215"/>
      <c r="E67" s="215"/>
      <c r="F67" s="215"/>
      <c r="G67" s="215"/>
      <c r="H67" s="215"/>
      <c r="I67" s="215"/>
      <c r="J67" s="215"/>
      <c r="K67" s="150" t="s">
        <v>21</v>
      </c>
      <c r="L67" s="150"/>
      <c r="M67" s="150"/>
      <c r="N67" s="150"/>
      <c r="O67" s="150"/>
      <c r="P67" s="120" t="str">
        <f>"" &amp; C_DOCPLACE &amp; " " &amp; C_DOCPLACE_P</f>
        <v xml:space="preserve"> </v>
      </c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9"/>
    </row>
    <row r="68" spans="1:42" s="15" customFormat="1" ht="10.5" customHeight="1" x14ac:dyDescent="0.2">
      <c r="A68" s="92" t="s">
        <v>48</v>
      </c>
      <c r="B68" s="93"/>
      <c r="C68" s="93"/>
      <c r="D68" s="93"/>
      <c r="E68" s="93"/>
      <c r="F68" s="93"/>
      <c r="G68" s="93"/>
      <c r="H68" s="93"/>
      <c r="I68" s="93"/>
      <c r="J68" s="140"/>
      <c r="K68" s="150" t="s">
        <v>18</v>
      </c>
      <c r="L68" s="150"/>
      <c r="M68" s="150"/>
      <c r="N68" s="150"/>
      <c r="O68" s="150"/>
      <c r="P68" s="151"/>
      <c r="Q68" s="151"/>
      <c r="R68" s="151"/>
      <c r="S68" s="151"/>
      <c r="T68" s="152" t="s">
        <v>19</v>
      </c>
      <c r="U68" s="153"/>
      <c r="V68" s="153"/>
      <c r="W68" s="153"/>
      <c r="X68" s="154"/>
      <c r="Y68" s="151"/>
      <c r="Z68" s="151"/>
      <c r="AA68" s="151"/>
      <c r="AB68" s="151"/>
      <c r="AC68" s="151"/>
      <c r="AD68" s="151"/>
      <c r="AE68" s="151"/>
      <c r="AF68" s="152" t="s">
        <v>22</v>
      </c>
      <c r="AG68" s="153"/>
      <c r="AH68" s="153"/>
      <c r="AI68" s="153"/>
      <c r="AJ68" s="154"/>
      <c r="AK68" s="120"/>
      <c r="AL68" s="108"/>
      <c r="AM68" s="108"/>
      <c r="AN68" s="108"/>
      <c r="AO68" s="108"/>
      <c r="AP68" s="109"/>
    </row>
    <row r="69" spans="1:42" s="15" customFormat="1" ht="10.5" customHeight="1" x14ac:dyDescent="0.2">
      <c r="A69" s="92" t="s">
        <v>49</v>
      </c>
      <c r="B69" s="93"/>
      <c r="C69" s="93"/>
      <c r="D69" s="93"/>
      <c r="E69" s="93"/>
      <c r="F69" s="93"/>
      <c r="G69" s="93"/>
      <c r="H69" s="93"/>
      <c r="I69" s="93"/>
      <c r="J69" s="140"/>
      <c r="K69" s="150" t="s">
        <v>18</v>
      </c>
      <c r="L69" s="150"/>
      <c r="M69" s="150"/>
      <c r="N69" s="150"/>
      <c r="O69" s="150"/>
      <c r="P69" s="151"/>
      <c r="Q69" s="151"/>
      <c r="R69" s="151"/>
      <c r="S69" s="151"/>
      <c r="T69" s="152" t="s">
        <v>19</v>
      </c>
      <c r="U69" s="153"/>
      <c r="V69" s="153"/>
      <c r="W69" s="153"/>
      <c r="X69" s="154"/>
      <c r="Y69" s="151"/>
      <c r="Z69" s="151"/>
      <c r="AA69" s="151"/>
      <c r="AB69" s="151"/>
      <c r="AC69" s="151"/>
      <c r="AD69" s="151"/>
      <c r="AE69" s="151"/>
      <c r="AF69" s="152" t="s">
        <v>22</v>
      </c>
      <c r="AG69" s="153"/>
      <c r="AH69" s="153"/>
      <c r="AI69" s="153"/>
      <c r="AJ69" s="154"/>
      <c r="AK69" s="120"/>
      <c r="AL69" s="108"/>
      <c r="AM69" s="108"/>
      <c r="AN69" s="108"/>
      <c r="AO69" s="108"/>
      <c r="AP69" s="109"/>
    </row>
    <row r="70" spans="1:42" s="15" customFormat="1" ht="10.5" customHeight="1" x14ac:dyDescent="0.2">
      <c r="A70" s="159" t="s">
        <v>78</v>
      </c>
      <c r="B70" s="160"/>
      <c r="C70" s="160"/>
      <c r="D70" s="160"/>
      <c r="E70" s="160"/>
      <c r="F70" s="160"/>
      <c r="G70" s="160"/>
      <c r="H70" s="160"/>
      <c r="I70" s="160"/>
      <c r="J70" s="160"/>
      <c r="K70" s="150" t="s">
        <v>18</v>
      </c>
      <c r="L70" s="161"/>
      <c r="M70" s="161"/>
      <c r="N70" s="161"/>
      <c r="O70" s="161"/>
      <c r="P70" s="147"/>
      <c r="Q70" s="176"/>
      <c r="R70" s="176"/>
      <c r="S70" s="177"/>
      <c r="T70" s="150" t="s">
        <v>19</v>
      </c>
      <c r="U70" s="161"/>
      <c r="V70" s="161"/>
      <c r="W70" s="161"/>
      <c r="X70" s="161"/>
      <c r="Y70" s="147"/>
      <c r="Z70" s="176"/>
      <c r="AA70" s="176"/>
      <c r="AB70" s="176"/>
      <c r="AC70" s="176"/>
      <c r="AD70" s="176"/>
      <c r="AE70" s="177"/>
      <c r="AF70" s="128" t="s">
        <v>22</v>
      </c>
      <c r="AG70" s="129"/>
      <c r="AH70" s="129"/>
      <c r="AI70" s="129"/>
      <c r="AJ70" s="130"/>
      <c r="AK70" s="181"/>
      <c r="AL70" s="182"/>
      <c r="AM70" s="182"/>
      <c r="AN70" s="182"/>
      <c r="AO70" s="182"/>
      <c r="AP70" s="183"/>
    </row>
    <row r="71" spans="1:42" s="15" customFormat="1" ht="14.25" customHeight="1" x14ac:dyDescent="0.2">
      <c r="A71" s="160"/>
      <c r="B71" s="160"/>
      <c r="C71" s="160"/>
      <c r="D71" s="160"/>
      <c r="E71" s="160"/>
      <c r="F71" s="160"/>
      <c r="G71" s="160"/>
      <c r="H71" s="160"/>
      <c r="I71" s="160"/>
      <c r="J71" s="160"/>
      <c r="K71" s="161"/>
      <c r="L71" s="161"/>
      <c r="M71" s="161"/>
      <c r="N71" s="161"/>
      <c r="O71" s="161"/>
      <c r="P71" s="178"/>
      <c r="Q71" s="179"/>
      <c r="R71" s="179"/>
      <c r="S71" s="180"/>
      <c r="T71" s="161"/>
      <c r="U71" s="161"/>
      <c r="V71" s="161"/>
      <c r="W71" s="161"/>
      <c r="X71" s="161"/>
      <c r="Y71" s="178"/>
      <c r="Z71" s="179"/>
      <c r="AA71" s="179"/>
      <c r="AB71" s="179"/>
      <c r="AC71" s="179"/>
      <c r="AD71" s="179"/>
      <c r="AE71" s="180"/>
      <c r="AF71" s="131"/>
      <c r="AG71" s="132"/>
      <c r="AH71" s="132"/>
      <c r="AI71" s="132"/>
      <c r="AJ71" s="133"/>
      <c r="AK71" s="184"/>
      <c r="AL71" s="185"/>
      <c r="AM71" s="185"/>
      <c r="AN71" s="185"/>
      <c r="AO71" s="185"/>
      <c r="AP71" s="186"/>
    </row>
    <row r="72" spans="1:42" s="31" customFormat="1" ht="10.5" customHeight="1" x14ac:dyDescent="0.2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56"/>
      <c r="L72" s="56"/>
      <c r="M72" s="56"/>
      <c r="N72" s="56"/>
      <c r="O72" s="56"/>
      <c r="P72" s="58"/>
      <c r="Q72" s="58"/>
      <c r="R72" s="58"/>
      <c r="S72" s="58"/>
      <c r="T72" s="56"/>
      <c r="U72" s="56"/>
      <c r="V72" s="56"/>
      <c r="W72" s="56"/>
      <c r="X72" s="56"/>
      <c r="Y72" s="58"/>
      <c r="Z72" s="58"/>
      <c r="AA72" s="58"/>
      <c r="AB72" s="58"/>
      <c r="AC72" s="58"/>
      <c r="AD72" s="58"/>
      <c r="AE72" s="58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</row>
    <row r="73" spans="1:42" s="15" customFormat="1" ht="10.5" customHeight="1" x14ac:dyDescent="0.2">
      <c r="A73" s="100" t="s">
        <v>23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2"/>
    </row>
    <row r="74" spans="1:42" s="15" customFormat="1" ht="10.5" customHeight="1" x14ac:dyDescent="0.2">
      <c r="A74" s="120" t="str">
        <f>"" &amp; C_REGADDR</f>
        <v/>
      </c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9"/>
    </row>
    <row r="75" spans="1:42" s="15" customFormat="1" ht="10.5" customHeight="1" x14ac:dyDescent="0.2">
      <c r="A75" s="120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9"/>
    </row>
    <row r="76" spans="1:42" s="15" customFormat="1" ht="10.5" customHeight="1" x14ac:dyDescent="0.2">
      <c r="A76" s="100" t="s">
        <v>24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2"/>
    </row>
    <row r="77" spans="1:42" s="15" customFormat="1" ht="10.5" customHeight="1" x14ac:dyDescent="0.2">
      <c r="A77" s="120" t="str">
        <f>"" &amp; C_POSTADDR</f>
        <v/>
      </c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9"/>
    </row>
    <row r="78" spans="1:42" s="15" customFormat="1" ht="10.5" customHeight="1" x14ac:dyDescent="0.2">
      <c r="A78" s="120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9"/>
    </row>
    <row r="79" spans="1:42" s="15" customFormat="1" ht="10.5" customHeight="1" x14ac:dyDescent="0.2">
      <c r="A79" s="92" t="s">
        <v>25</v>
      </c>
      <c r="B79" s="93"/>
      <c r="C79" s="93"/>
      <c r="D79" s="93"/>
      <c r="E79" s="93"/>
      <c r="F79" s="93"/>
      <c r="G79" s="93"/>
      <c r="H79" s="93"/>
      <c r="I79" s="93"/>
      <c r="J79" s="140"/>
      <c r="K79" s="120" t="str">
        <f>"" &amp; C_FACTORY_NAME</f>
        <v/>
      </c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9"/>
    </row>
    <row r="80" spans="1:42" s="15" customFormat="1" ht="10.5" customHeight="1" x14ac:dyDescent="0.2">
      <c r="A80" s="92" t="s">
        <v>27</v>
      </c>
      <c r="B80" s="93"/>
      <c r="C80" s="93"/>
      <c r="D80" s="93"/>
      <c r="E80" s="93"/>
      <c r="F80" s="93"/>
      <c r="G80" s="93"/>
      <c r="H80" s="93"/>
      <c r="I80" s="93"/>
      <c r="J80" s="140"/>
      <c r="K80" s="150" t="s">
        <v>28</v>
      </c>
      <c r="L80" s="150"/>
      <c r="M80" s="150"/>
      <c r="N80" s="150"/>
      <c r="O80" s="121" t="str">
        <f>"" &amp; kjlk</f>
        <v/>
      </c>
      <c r="P80" s="121"/>
      <c r="Q80" s="121"/>
      <c r="R80" s="121"/>
      <c r="S80" s="121"/>
      <c r="T80" s="121"/>
      <c r="U80" s="121"/>
      <c r="V80" s="150" t="s">
        <v>29</v>
      </c>
      <c r="W80" s="150"/>
      <c r="X80" s="150"/>
      <c r="Y80" s="150"/>
      <c r="Z80" s="121" t="str">
        <f>"" &amp; C_PHONE_M</f>
        <v/>
      </c>
      <c r="AA80" s="121"/>
      <c r="AB80" s="121"/>
      <c r="AC80" s="121"/>
      <c r="AD80" s="121"/>
      <c r="AE80" s="121"/>
      <c r="AF80" s="121"/>
      <c r="AG80" s="152" t="s">
        <v>30</v>
      </c>
      <c r="AH80" s="153"/>
      <c r="AI80" s="154"/>
      <c r="AJ80" s="121"/>
      <c r="AK80" s="121"/>
      <c r="AL80" s="121"/>
      <c r="AM80" s="121"/>
      <c r="AN80" s="121"/>
      <c r="AO80" s="121"/>
      <c r="AP80" s="121"/>
    </row>
    <row r="81" spans="1:42" s="15" customFormat="1" ht="9" customHeight="1" x14ac:dyDescent="0.2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64"/>
    </row>
    <row r="82" spans="1:42" s="15" customFormat="1" ht="10.5" customHeight="1" x14ac:dyDescent="0.2">
      <c r="A82" s="171" t="s">
        <v>31</v>
      </c>
      <c r="B82" s="171"/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H82" s="171"/>
      <c r="AI82" s="171"/>
      <c r="AJ82" s="171"/>
      <c r="AK82" s="171"/>
      <c r="AL82" s="171"/>
      <c r="AM82" s="171"/>
      <c r="AN82" s="171"/>
      <c r="AO82" s="171"/>
      <c r="AP82" s="171"/>
    </row>
    <row r="83" spans="1:42" s="15" customFormat="1" ht="10.5" customHeight="1" x14ac:dyDescent="0.2">
      <c r="A83" s="172" t="s">
        <v>109</v>
      </c>
      <c r="B83" s="173"/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173"/>
      <c r="AD83" s="173"/>
      <c r="AE83" s="173"/>
      <c r="AF83" s="173"/>
      <c r="AG83" s="173"/>
      <c r="AH83" s="173"/>
      <c r="AI83" s="173"/>
      <c r="AJ83" s="173"/>
      <c r="AK83" s="173"/>
      <c r="AL83" s="173"/>
      <c r="AM83" s="173"/>
      <c r="AN83" s="173"/>
      <c r="AO83" s="173"/>
      <c r="AP83" s="174"/>
    </row>
    <row r="84" spans="1:42" s="15" customFormat="1" ht="10.5" customHeight="1" x14ac:dyDescent="0.2">
      <c r="A84" s="162" t="s">
        <v>108</v>
      </c>
      <c r="B84" s="163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163"/>
      <c r="AG84" s="163"/>
      <c r="AH84" s="163"/>
      <c r="AI84" s="163"/>
      <c r="AJ84" s="163"/>
      <c r="AK84" s="163"/>
      <c r="AL84" s="163"/>
      <c r="AM84" s="163"/>
      <c r="AN84" s="163"/>
      <c r="AO84" s="163"/>
      <c r="AP84" s="164"/>
    </row>
    <row r="85" spans="1:42" s="15" customFormat="1" ht="9.75" customHeight="1" x14ac:dyDescent="0.2">
      <c r="A85" s="165" t="s">
        <v>104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66"/>
      <c r="AA85" s="166"/>
      <c r="AB85" s="166"/>
      <c r="AC85" s="166"/>
      <c r="AD85" s="166"/>
      <c r="AE85" s="166"/>
      <c r="AF85" s="166"/>
      <c r="AG85" s="166"/>
      <c r="AH85" s="166"/>
      <c r="AI85" s="166"/>
      <c r="AJ85" s="166"/>
      <c r="AK85" s="166"/>
      <c r="AL85" s="166"/>
      <c r="AM85" s="166"/>
      <c r="AN85" s="166"/>
      <c r="AO85" s="166"/>
      <c r="AP85" s="167"/>
    </row>
    <row r="86" spans="1:42" s="15" customFormat="1" ht="10.5" customHeight="1" x14ac:dyDescent="0.2">
      <c r="A86" s="162" t="s">
        <v>103</v>
      </c>
      <c r="B86" s="163"/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3"/>
      <c r="Y86" s="163"/>
      <c r="Z86" s="163"/>
      <c r="AA86" s="163"/>
      <c r="AB86" s="163"/>
      <c r="AC86" s="163"/>
      <c r="AD86" s="163"/>
      <c r="AE86" s="163"/>
      <c r="AF86" s="163"/>
      <c r="AG86" s="163"/>
      <c r="AH86" s="163"/>
      <c r="AI86" s="163"/>
      <c r="AJ86" s="163"/>
      <c r="AK86" s="163"/>
      <c r="AL86" s="163"/>
      <c r="AM86" s="163"/>
      <c r="AN86" s="163"/>
      <c r="AO86" s="163"/>
      <c r="AP86" s="164"/>
    </row>
    <row r="87" spans="1:42" s="15" customFormat="1" ht="10.5" customHeight="1" x14ac:dyDescent="0.2">
      <c r="A87" s="165" t="s">
        <v>38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  <c r="Z87" s="166"/>
      <c r="AA87" s="166"/>
      <c r="AB87" s="166"/>
      <c r="AC87" s="166"/>
      <c r="AD87" s="166"/>
      <c r="AE87" s="166"/>
      <c r="AF87" s="166"/>
      <c r="AG87" s="166"/>
      <c r="AH87" s="166"/>
      <c r="AI87" s="166"/>
      <c r="AJ87" s="166"/>
      <c r="AK87" s="166"/>
      <c r="AL87" s="166"/>
      <c r="AM87" s="166"/>
      <c r="AN87" s="166"/>
      <c r="AO87" s="166"/>
      <c r="AP87" s="167"/>
    </row>
    <row r="88" spans="1:42" s="15" customFormat="1" ht="10.5" customHeight="1" x14ac:dyDescent="0.2">
      <c r="A88" s="165" t="s">
        <v>39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66"/>
      <c r="AA88" s="166"/>
      <c r="AB88" s="166"/>
      <c r="AC88" s="166"/>
      <c r="AD88" s="166"/>
      <c r="AE88" s="166"/>
      <c r="AF88" s="166"/>
      <c r="AG88" s="166"/>
      <c r="AH88" s="166"/>
      <c r="AI88" s="166"/>
      <c r="AJ88" s="166"/>
      <c r="AK88" s="166"/>
      <c r="AL88" s="166"/>
      <c r="AM88" s="166"/>
      <c r="AN88" s="166"/>
      <c r="AO88" s="166"/>
      <c r="AP88" s="167"/>
    </row>
    <row r="89" spans="1:42" s="15" customFormat="1" ht="10.5" customHeight="1" x14ac:dyDescent="0.2">
      <c r="A89" s="162" t="s">
        <v>40</v>
      </c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163"/>
      <c r="AG89" s="163"/>
      <c r="AH89" s="163"/>
      <c r="AI89" s="163"/>
      <c r="AJ89" s="163"/>
      <c r="AK89" s="163"/>
      <c r="AL89" s="163"/>
      <c r="AM89" s="163"/>
      <c r="AN89" s="163"/>
      <c r="AO89" s="163"/>
      <c r="AP89" s="164"/>
    </row>
    <row r="90" spans="1:42" s="15" customFormat="1" ht="10.5" customHeight="1" x14ac:dyDescent="0.2">
      <c r="A90" s="165" t="s">
        <v>41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166"/>
      <c r="AE90" s="166"/>
      <c r="AF90" s="166"/>
      <c r="AG90" s="166"/>
      <c r="AH90" s="166"/>
      <c r="AI90" s="166"/>
      <c r="AJ90" s="166"/>
      <c r="AK90" s="166"/>
      <c r="AL90" s="166"/>
      <c r="AM90" s="166"/>
      <c r="AN90" s="166"/>
      <c r="AO90" s="166"/>
      <c r="AP90" s="167"/>
    </row>
    <row r="91" spans="1:42" s="15" customFormat="1" ht="10.5" customHeight="1" x14ac:dyDescent="0.2">
      <c r="A91" s="168" t="s">
        <v>107</v>
      </c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  <c r="AB91" s="169"/>
      <c r="AC91" s="169"/>
      <c r="AD91" s="169"/>
      <c r="AE91" s="169"/>
      <c r="AF91" s="169"/>
      <c r="AG91" s="169"/>
      <c r="AH91" s="169"/>
      <c r="AI91" s="169"/>
      <c r="AJ91" s="169"/>
      <c r="AK91" s="169"/>
      <c r="AL91" s="169"/>
      <c r="AM91" s="169"/>
      <c r="AN91" s="169"/>
      <c r="AO91" s="169"/>
      <c r="AP91" s="170"/>
    </row>
    <row r="92" spans="1:42" ht="11.1" customHeight="1" x14ac:dyDescent="0.2">
      <c r="A92" s="199" t="str">
        <f>"" &amp; vvv</f>
        <v/>
      </c>
      <c r="B92" s="199"/>
      <c r="C92" s="199"/>
      <c r="D92" s="199"/>
      <c r="E92" s="199"/>
      <c r="F92" s="199"/>
      <c r="G92" s="199"/>
      <c r="H92" s="199"/>
      <c r="J92" s="199"/>
      <c r="K92" s="199"/>
      <c r="L92" s="199"/>
      <c r="M92" s="199"/>
      <c r="N92" s="199"/>
      <c r="O92" s="199"/>
      <c r="P92" s="199"/>
      <c r="Q92" s="199"/>
      <c r="S92" s="199" t="str">
        <f>IF(ISERR((FIND(" ",aasd,1))),""&amp;aasd,MID(aasd,1,FIND(" ",aasd,1)) &amp; IF(ISERR(MID(aasd,FIND(" ",aasd,1)+1,1)),"",MID(aasd,FIND(" ",aasd,1)+1,1) &amp; ". " &amp; IF(ISERR(FIND(" ",aasd,FIND(" ",aasd,1)+1)),"",MID(aasd,FIND(" ",aasd,FIND(" ",aasd,1)+1)+1,1) &amp; ".")))</f>
        <v/>
      </c>
      <c r="T92" s="199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G92" s="13"/>
      <c r="AH92" s="13"/>
      <c r="AI92" s="13"/>
      <c r="AJ92" s="13"/>
      <c r="AK92" s="13"/>
      <c r="AL92" s="13"/>
      <c r="AM92" s="13"/>
      <c r="AN92" s="13"/>
      <c r="AO92" s="13"/>
      <c r="AP92" s="13"/>
    </row>
    <row r="93" spans="1:42" ht="9.9499999999999993" customHeight="1" x14ac:dyDescent="0.2">
      <c r="A93" s="175" t="s">
        <v>32</v>
      </c>
      <c r="B93" s="175"/>
      <c r="C93" s="175"/>
      <c r="D93" s="175"/>
      <c r="E93" s="175"/>
      <c r="F93" s="175"/>
      <c r="G93" s="175"/>
      <c r="H93" s="175"/>
      <c r="J93" s="175" t="s">
        <v>81</v>
      </c>
      <c r="K93" s="175"/>
      <c r="L93" s="175"/>
      <c r="M93" s="175"/>
      <c r="N93" s="175"/>
      <c r="O93" s="175"/>
      <c r="P93" s="175"/>
      <c r="Q93" s="175"/>
      <c r="S93" s="175" t="s">
        <v>33</v>
      </c>
      <c r="T93" s="175"/>
      <c r="U93" s="175"/>
      <c r="V93" s="175"/>
      <c r="W93" s="175"/>
      <c r="X93" s="175"/>
      <c r="Y93" s="175"/>
      <c r="Z93" s="175"/>
      <c r="AA93" s="175"/>
      <c r="AB93" s="175"/>
      <c r="AC93" s="175"/>
      <c r="AD93" s="175"/>
      <c r="AE93" s="175"/>
      <c r="AG93" s="204"/>
      <c r="AH93" s="204"/>
      <c r="AI93" s="204"/>
      <c r="AJ93" s="204"/>
      <c r="AK93" s="204"/>
      <c r="AL93" s="204"/>
      <c r="AM93" s="204"/>
      <c r="AN93" s="204"/>
      <c r="AO93" s="204"/>
      <c r="AP93" s="204"/>
    </row>
    <row r="94" spans="1:42" ht="9.9499999999999993" customHeight="1" x14ac:dyDescent="0.2">
      <c r="A94" s="67"/>
      <c r="B94" s="67"/>
      <c r="C94" s="67"/>
      <c r="D94" s="67"/>
      <c r="E94" s="67"/>
      <c r="F94" s="67"/>
      <c r="G94" s="67"/>
      <c r="H94" s="67"/>
      <c r="J94" s="67"/>
      <c r="K94" s="67"/>
      <c r="L94" s="67"/>
      <c r="M94" s="67"/>
      <c r="N94" s="67"/>
      <c r="O94" s="67"/>
      <c r="P94" s="67"/>
      <c r="Q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</row>
    <row r="95" spans="1:42" s="15" customFormat="1" ht="10.5" customHeight="1" x14ac:dyDescent="0.2">
      <c r="A95" s="171" t="s">
        <v>31</v>
      </c>
      <c r="B95" s="171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171"/>
      <c r="Z95" s="171"/>
      <c r="AA95" s="171"/>
      <c r="AB95" s="171"/>
      <c r="AC95" s="171"/>
      <c r="AD95" s="171"/>
      <c r="AE95" s="171"/>
      <c r="AF95" s="171"/>
      <c r="AG95" s="171"/>
      <c r="AH95" s="171"/>
      <c r="AI95" s="171"/>
      <c r="AJ95" s="171"/>
      <c r="AK95" s="171"/>
      <c r="AL95" s="171"/>
      <c r="AM95" s="171"/>
      <c r="AN95" s="171"/>
      <c r="AO95" s="171"/>
      <c r="AP95" s="171"/>
    </row>
    <row r="96" spans="1:42" ht="9.9499999999999993" customHeight="1" x14ac:dyDescent="0.2">
      <c r="A96" s="212" t="s">
        <v>105</v>
      </c>
      <c r="B96" s="212"/>
      <c r="C96" s="212"/>
      <c r="D96" s="212"/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12"/>
      <c r="P96" s="212"/>
      <c r="Q96" s="212"/>
      <c r="R96" s="212"/>
      <c r="S96" s="212"/>
      <c r="T96" s="212"/>
      <c r="U96" s="212"/>
      <c r="V96" s="212"/>
      <c r="W96" s="212"/>
      <c r="X96" s="212"/>
      <c r="Y96" s="212"/>
      <c r="Z96" s="212"/>
      <c r="AA96" s="212"/>
      <c r="AB96" s="212"/>
      <c r="AC96" s="212"/>
      <c r="AD96" s="212"/>
      <c r="AE96" s="212"/>
      <c r="AF96" s="212"/>
      <c r="AG96" s="212"/>
      <c r="AH96" s="212"/>
      <c r="AI96" s="212"/>
      <c r="AJ96" s="212"/>
      <c r="AK96" s="212"/>
      <c r="AL96" s="212"/>
      <c r="AM96" s="212"/>
      <c r="AN96" s="212"/>
      <c r="AO96" s="212"/>
      <c r="AP96" s="66"/>
    </row>
    <row r="97" spans="1:42" ht="9.9499999999999993" customHeight="1" x14ac:dyDescent="0.2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7"/>
    </row>
    <row r="98" spans="1:42" ht="11.1" customHeight="1" x14ac:dyDescent="0.2">
      <c r="A98" s="199" t="str">
        <f>"" &amp; vvv</f>
        <v/>
      </c>
      <c r="B98" s="199"/>
      <c r="C98" s="199"/>
      <c r="D98" s="199"/>
      <c r="E98" s="199"/>
      <c r="F98" s="199"/>
      <c r="G98" s="199"/>
      <c r="H98" s="199"/>
      <c r="J98" s="199"/>
      <c r="K98" s="199"/>
      <c r="L98" s="199"/>
      <c r="M98" s="199"/>
      <c r="N98" s="199"/>
      <c r="O98" s="199"/>
      <c r="P98" s="199"/>
      <c r="Q98" s="199"/>
      <c r="S98" s="199" t="str">
        <f>IF(ISERR((FIND(" ",C_FIO,1))),""&amp;C_FIO,MID(C_FIO,1,FIND(" ",C_FIO,1)) &amp; IF(ISERR(MID(C_FIO,FIND(" ",C_FIO,1)+1,1)),"",MID(C_FIO,FIND(" ",C_FIO,1)+1,1) &amp; ". " &amp; IF(ISERR(FIND(" ",C_FIO,FIND(" ",C_FIO,1)+1)),"",MID(C_FIO,FIND(" ",C_FIO,FIND(" ",C_FIO,1)+1)+1,1) &amp; ".")))</f>
        <v/>
      </c>
      <c r="T98" s="199"/>
      <c r="U98" s="199"/>
      <c r="V98" s="199"/>
      <c r="W98" s="199"/>
      <c r="X98" s="199"/>
      <c r="Y98" s="199"/>
      <c r="Z98" s="199"/>
      <c r="AA98" s="199"/>
      <c r="AB98" s="199"/>
      <c r="AC98" s="199"/>
      <c r="AD98" s="199"/>
      <c r="AE98" s="199"/>
      <c r="AG98" s="29"/>
      <c r="AH98" s="29"/>
      <c r="AI98" s="29"/>
      <c r="AJ98" s="29"/>
      <c r="AK98" s="29"/>
      <c r="AL98" s="29"/>
      <c r="AM98" s="29"/>
      <c r="AN98" s="29"/>
      <c r="AO98" s="29"/>
      <c r="AP98" s="29"/>
    </row>
    <row r="99" spans="1:42" ht="11.1" customHeight="1" x14ac:dyDescent="0.2">
      <c r="A99" s="175" t="s">
        <v>32</v>
      </c>
      <c r="B99" s="175"/>
      <c r="C99" s="175"/>
      <c r="D99" s="175"/>
      <c r="E99" s="175"/>
      <c r="F99" s="175"/>
      <c r="G99" s="175"/>
      <c r="H99" s="175"/>
      <c r="J99" s="175" t="s">
        <v>82</v>
      </c>
      <c r="K99" s="175"/>
      <c r="L99" s="175"/>
      <c r="M99" s="175"/>
      <c r="N99" s="175"/>
      <c r="O99" s="175"/>
      <c r="P99" s="175"/>
      <c r="Q99" s="175"/>
      <c r="S99" s="175" t="s">
        <v>33</v>
      </c>
      <c r="T99" s="175"/>
      <c r="U99" s="175"/>
      <c r="V99" s="175"/>
      <c r="W99" s="175"/>
      <c r="X99" s="175"/>
      <c r="Y99" s="175"/>
      <c r="Z99" s="175"/>
      <c r="AA99" s="175"/>
      <c r="AB99" s="175"/>
      <c r="AC99" s="175"/>
      <c r="AD99" s="175"/>
      <c r="AE99" s="175"/>
      <c r="AG99" s="29"/>
      <c r="AH99" s="29"/>
      <c r="AI99" s="29"/>
      <c r="AJ99" s="29"/>
      <c r="AK99" s="29"/>
      <c r="AL99" s="29"/>
      <c r="AM99" s="29"/>
      <c r="AN99" s="29"/>
      <c r="AO99" s="29"/>
      <c r="AP99" s="29"/>
    </row>
    <row r="100" spans="1:42" ht="9.9499999999999993" customHeight="1" x14ac:dyDescent="0.2">
      <c r="A100" s="217" t="s">
        <v>44</v>
      </c>
      <c r="B100" s="217"/>
      <c r="C100" s="217"/>
      <c r="D100" s="217"/>
      <c r="E100" s="217"/>
      <c r="F100" s="217"/>
      <c r="G100" s="217"/>
      <c r="H100" s="217"/>
      <c r="I100" s="217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  <c r="AJ100" s="217"/>
      <c r="AK100" s="217"/>
      <c r="AL100" s="217"/>
      <c r="AM100" s="217"/>
      <c r="AN100" s="217"/>
      <c r="AO100" s="217"/>
      <c r="AP100" s="217"/>
    </row>
    <row r="101" spans="1:42" ht="9.9499999999999993" customHeight="1" x14ac:dyDescent="0.2">
      <c r="A101" s="92" t="s">
        <v>50</v>
      </c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140"/>
    </row>
    <row r="102" spans="1:42" ht="9.9499999999999993" customHeight="1" x14ac:dyDescent="0.2">
      <c r="A102" s="16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7"/>
    </row>
    <row r="103" spans="1:42" ht="9.9499999999999993" customHeight="1" x14ac:dyDescent="0.2">
      <c r="A103" s="210" t="str">
        <f>"" &amp; P_DOLG_1</f>
        <v/>
      </c>
      <c r="B103" s="207"/>
      <c r="C103" s="207"/>
      <c r="D103" s="207"/>
      <c r="E103" s="207"/>
      <c r="F103" s="207"/>
      <c r="G103" s="207"/>
      <c r="H103" s="207"/>
      <c r="I103" s="207"/>
      <c r="J103" s="207"/>
      <c r="K103" s="207"/>
      <c r="L103" s="207"/>
      <c r="M103" s="207"/>
      <c r="N103" s="207"/>
      <c r="O103" s="207"/>
      <c r="P103" s="207"/>
      <c r="Q103" s="207"/>
      <c r="R103" s="207"/>
      <c r="S103" s="207"/>
      <c r="T103" s="207"/>
      <c r="U103" s="207"/>
      <c r="V103" s="18"/>
      <c r="W103" s="206" t="str">
        <f>"" &amp; C_DATE_B</f>
        <v/>
      </c>
      <c r="X103" s="206"/>
      <c r="Y103" s="206"/>
      <c r="Z103" s="206"/>
      <c r="AA103" s="206"/>
      <c r="AB103" s="18"/>
      <c r="AC103" s="207"/>
      <c r="AD103" s="207"/>
      <c r="AE103" s="207"/>
      <c r="AF103" s="207"/>
      <c r="AG103" s="207"/>
      <c r="AH103" s="14"/>
      <c r="AI103" s="206" t="str">
        <f>IF(ISERR((FIND(" ",P_FIO_1,1)))," "&amp;P_FIO_1,MID(P_FIO_1,1,FIND(" ",P_FIO_1,1)) &amp; IF(ISERR(MID(P_FIO_1,FIND(" ",P_FIO_1,1)+1,1)),"",MID(P_FIO_1,FIND(" ",P_FIO_1,1)+1,1) &amp; ". " &amp; IF(ISERR(FIND(" ",P_FIO_1,FIND(" ",P_FIO_1,1)+1)),"",MID(P_FIO_1,FIND(" ",P_FIO_1,FIND(" ",P_FIO_1,1)+1)+1,1) &amp; ".")))</f>
        <v xml:space="preserve"> </v>
      </c>
      <c r="AJ103" s="206"/>
      <c r="AK103" s="206"/>
      <c r="AL103" s="206"/>
      <c r="AM103" s="206"/>
      <c r="AN103" s="206"/>
      <c r="AO103" s="206"/>
      <c r="AP103" s="211"/>
    </row>
    <row r="104" spans="1:42" ht="9.9499999999999993" customHeight="1" x14ac:dyDescent="0.2">
      <c r="A104" s="208" t="s">
        <v>45</v>
      </c>
      <c r="B104" s="203"/>
      <c r="C104" s="203"/>
      <c r="D104" s="203"/>
      <c r="E104" s="203"/>
      <c r="F104" s="203"/>
      <c r="G104" s="203"/>
      <c r="H104" s="203"/>
      <c r="I104" s="203"/>
      <c r="J104" s="203"/>
      <c r="K104" s="203"/>
      <c r="L104" s="203"/>
      <c r="M104" s="203"/>
      <c r="N104" s="203"/>
      <c r="O104" s="203"/>
      <c r="P104" s="203"/>
      <c r="Q104" s="203"/>
      <c r="R104" s="203"/>
      <c r="S104" s="203"/>
      <c r="T104" s="203"/>
      <c r="U104" s="203"/>
      <c r="V104" s="20"/>
      <c r="W104" s="209" t="s">
        <v>32</v>
      </c>
      <c r="X104" s="209"/>
      <c r="Y104" s="209"/>
      <c r="Z104" s="209"/>
      <c r="AA104" s="209"/>
      <c r="AB104" s="20"/>
      <c r="AC104" s="203" t="s">
        <v>46</v>
      </c>
      <c r="AD104" s="203"/>
      <c r="AE104" s="203"/>
      <c r="AF104" s="203"/>
      <c r="AG104" s="203"/>
      <c r="AH104" s="19"/>
      <c r="AI104" s="203" t="s">
        <v>33</v>
      </c>
      <c r="AJ104" s="203"/>
      <c r="AK104" s="203"/>
      <c r="AL104" s="203"/>
      <c r="AM104" s="203"/>
      <c r="AN104" s="203"/>
      <c r="AO104" s="203"/>
      <c r="AP104" s="205"/>
    </row>
  </sheetData>
  <mergeCells count="261">
    <mergeCell ref="A49:AP49"/>
    <mergeCell ref="A58:AP58"/>
    <mergeCell ref="AF38:AJ39"/>
    <mergeCell ref="AK38:AP39"/>
    <mergeCell ref="E62:F62"/>
    <mergeCell ref="G62:H62"/>
    <mergeCell ref="I62:J62"/>
    <mergeCell ref="K62:L62"/>
    <mergeCell ref="M62:N62"/>
    <mergeCell ref="O62:P62"/>
    <mergeCell ref="A38:J39"/>
    <mergeCell ref="Q62:R62"/>
    <mergeCell ref="S62:T62"/>
    <mergeCell ref="AM62:AP62"/>
    <mergeCell ref="U62:V62"/>
    <mergeCell ref="W62:X62"/>
    <mergeCell ref="Y62:Z62"/>
    <mergeCell ref="AA62:AB62"/>
    <mergeCell ref="A48:J48"/>
    <mergeCell ref="K48:N48"/>
    <mergeCell ref="O48:U48"/>
    <mergeCell ref="V48:Y48"/>
    <mergeCell ref="Z48:AF48"/>
    <mergeCell ref="AG48:AI48"/>
    <mergeCell ref="O30:P30"/>
    <mergeCell ref="Q30:R30"/>
    <mergeCell ref="S30:T30"/>
    <mergeCell ref="Y34:AE34"/>
    <mergeCell ref="AF34:AJ34"/>
    <mergeCell ref="AK34:AP34"/>
    <mergeCell ref="A33:J35"/>
    <mergeCell ref="K33:O33"/>
    <mergeCell ref="Q33:U33"/>
    <mergeCell ref="W33:AE33"/>
    <mergeCell ref="AF33:AP33"/>
    <mergeCell ref="K34:O34"/>
    <mergeCell ref="P34:S34"/>
    <mergeCell ref="A51:AP51"/>
    <mergeCell ref="AE62:AF62"/>
    <mergeCell ref="AG62:AH62"/>
    <mergeCell ref="AI62:AJ62"/>
    <mergeCell ref="AK62:AL62"/>
    <mergeCell ref="AC62:AD62"/>
    <mergeCell ref="A56:AP56"/>
    <mergeCell ref="A57:AP57"/>
    <mergeCell ref="A59:AP59"/>
    <mergeCell ref="A54:AP54"/>
    <mergeCell ref="A55:AP55"/>
    <mergeCell ref="A60:J60"/>
    <mergeCell ref="K60:AP60"/>
    <mergeCell ref="A61:AP61"/>
    <mergeCell ref="A62:B62"/>
    <mergeCell ref="C62:D62"/>
    <mergeCell ref="K63:P63"/>
    <mergeCell ref="Q63:W63"/>
    <mergeCell ref="X63:AP63"/>
    <mergeCell ref="A64:J64"/>
    <mergeCell ref="L64:O64"/>
    <mergeCell ref="Q64:V64"/>
    <mergeCell ref="W64:AG64"/>
    <mergeCell ref="Q65:U65"/>
    <mergeCell ref="W65:AE65"/>
    <mergeCell ref="AF65:AP65"/>
    <mergeCell ref="A65:J67"/>
    <mergeCell ref="K65:O65"/>
    <mergeCell ref="K66:O66"/>
    <mergeCell ref="P66:S66"/>
    <mergeCell ref="T66:X66"/>
    <mergeCell ref="Y66:AE66"/>
    <mergeCell ref="AF66:AJ66"/>
    <mergeCell ref="AK66:AP66"/>
    <mergeCell ref="K67:O67"/>
    <mergeCell ref="P67:AP67"/>
    <mergeCell ref="A63:J63"/>
    <mergeCell ref="A29:AP29"/>
    <mergeCell ref="A30:B30"/>
    <mergeCell ref="C30:D30"/>
    <mergeCell ref="E30:F30"/>
    <mergeCell ref="G30:H30"/>
    <mergeCell ref="I30:J30"/>
    <mergeCell ref="K30:L30"/>
    <mergeCell ref="W32:AG32"/>
    <mergeCell ref="AH32:AJ32"/>
    <mergeCell ref="U30:V30"/>
    <mergeCell ref="W30:X30"/>
    <mergeCell ref="Y30:Z30"/>
    <mergeCell ref="AA30:AB30"/>
    <mergeCell ref="AC30:AD30"/>
    <mergeCell ref="AE30:AF30"/>
    <mergeCell ref="AG30:AH30"/>
    <mergeCell ref="AI30:AJ30"/>
    <mergeCell ref="AK30:AL30"/>
    <mergeCell ref="AM30:AP30"/>
    <mergeCell ref="A31:J31"/>
    <mergeCell ref="K31:P31"/>
    <mergeCell ref="Q31:W31"/>
    <mergeCell ref="X31:AP31"/>
    <mergeCell ref="M30:N30"/>
    <mergeCell ref="AC104:AG104"/>
    <mergeCell ref="AG93:AP93"/>
    <mergeCell ref="J92:Q92"/>
    <mergeCell ref="S92:AE92"/>
    <mergeCell ref="AI104:AP104"/>
    <mergeCell ref="W103:AA103"/>
    <mergeCell ref="AC103:AG103"/>
    <mergeCell ref="A104:U104"/>
    <mergeCell ref="W104:AA104"/>
    <mergeCell ref="S93:AE93"/>
    <mergeCell ref="J93:Q93"/>
    <mergeCell ref="A93:H93"/>
    <mergeCell ref="A92:H92"/>
    <mergeCell ref="A103:U103"/>
    <mergeCell ref="AI103:AP103"/>
    <mergeCell ref="A99:H99"/>
    <mergeCell ref="J99:Q99"/>
    <mergeCell ref="A101:AP101"/>
    <mergeCell ref="S98:AE98"/>
    <mergeCell ref="J98:Q98"/>
    <mergeCell ref="A98:H98"/>
    <mergeCell ref="A96:AO96"/>
    <mergeCell ref="A95:AP95"/>
    <mergeCell ref="A100:AP100"/>
    <mergeCell ref="S99:AE99"/>
    <mergeCell ref="P70:S71"/>
    <mergeCell ref="Y70:AE71"/>
    <mergeCell ref="AK70:AP71"/>
    <mergeCell ref="AA2:AP2"/>
    <mergeCell ref="AA3:AJ3"/>
    <mergeCell ref="AL3:AP3"/>
    <mergeCell ref="A5:AP5"/>
    <mergeCell ref="A6:AP6"/>
    <mergeCell ref="A7:AP7"/>
    <mergeCell ref="A52:B53"/>
    <mergeCell ref="C52:AP52"/>
    <mergeCell ref="A50:AP50"/>
    <mergeCell ref="C53:Y53"/>
    <mergeCell ref="AB53:AP53"/>
    <mergeCell ref="Z53:AA53"/>
    <mergeCell ref="G9:M9"/>
    <mergeCell ref="O9:U9"/>
    <mergeCell ref="O10:Q10"/>
    <mergeCell ref="A28:J28"/>
    <mergeCell ref="K28:AP28"/>
    <mergeCell ref="T69:X69"/>
    <mergeCell ref="Y69:AE69"/>
    <mergeCell ref="AF69:AJ69"/>
    <mergeCell ref="AK69:AP69"/>
    <mergeCell ref="A86:AP86"/>
    <mergeCell ref="A87:AP87"/>
    <mergeCell ref="A88:AP88"/>
    <mergeCell ref="A89:AP89"/>
    <mergeCell ref="A90:AP90"/>
    <mergeCell ref="A91:AP91"/>
    <mergeCell ref="A77:AP77"/>
    <mergeCell ref="A78:AP78"/>
    <mergeCell ref="A79:J79"/>
    <mergeCell ref="K79:AP79"/>
    <mergeCell ref="A82:AP82"/>
    <mergeCell ref="A83:AP83"/>
    <mergeCell ref="A85:AP85"/>
    <mergeCell ref="A84:AP84"/>
    <mergeCell ref="A76:AP76"/>
    <mergeCell ref="A75:AP75"/>
    <mergeCell ref="A74:AP74"/>
    <mergeCell ref="A73:AP73"/>
    <mergeCell ref="AA1:AP1"/>
    <mergeCell ref="A8:O8"/>
    <mergeCell ref="A70:J71"/>
    <mergeCell ref="K70:O71"/>
    <mergeCell ref="T70:X71"/>
    <mergeCell ref="AF70:AJ71"/>
    <mergeCell ref="A80:J80"/>
    <mergeCell ref="K80:N80"/>
    <mergeCell ref="O80:U80"/>
    <mergeCell ref="V80:Y80"/>
    <mergeCell ref="Z80:AF80"/>
    <mergeCell ref="AG80:AI80"/>
    <mergeCell ref="AJ80:AP80"/>
    <mergeCell ref="AH64:AJ64"/>
    <mergeCell ref="A68:J68"/>
    <mergeCell ref="K68:O68"/>
    <mergeCell ref="P68:S68"/>
    <mergeCell ref="T68:X68"/>
    <mergeCell ref="Y68:AE68"/>
    <mergeCell ref="AF68:AJ68"/>
    <mergeCell ref="AK68:AP68"/>
    <mergeCell ref="A69:J69"/>
    <mergeCell ref="K69:O69"/>
    <mergeCell ref="P69:S69"/>
    <mergeCell ref="AF37:AJ37"/>
    <mergeCell ref="AK37:AP37"/>
    <mergeCell ref="A32:J32"/>
    <mergeCell ref="L32:O32"/>
    <mergeCell ref="Q32:V32"/>
    <mergeCell ref="K35:O35"/>
    <mergeCell ref="A36:J36"/>
    <mergeCell ref="K36:O36"/>
    <mergeCell ref="P36:S36"/>
    <mergeCell ref="T36:X36"/>
    <mergeCell ref="Y36:AE36"/>
    <mergeCell ref="AF36:AJ36"/>
    <mergeCell ref="T34:X34"/>
    <mergeCell ref="P35:AP35"/>
    <mergeCell ref="B16:J16"/>
    <mergeCell ref="B17:J17"/>
    <mergeCell ref="B18:J18"/>
    <mergeCell ref="AJ48:AP48"/>
    <mergeCell ref="A43:AP43"/>
    <mergeCell ref="A44:AP44"/>
    <mergeCell ref="A45:AP45"/>
    <mergeCell ref="A46:AP46"/>
    <mergeCell ref="K38:O39"/>
    <mergeCell ref="T38:X39"/>
    <mergeCell ref="P38:S39"/>
    <mergeCell ref="Y38:AE39"/>
    <mergeCell ref="A47:J47"/>
    <mergeCell ref="K47:AF47"/>
    <mergeCell ref="AG47:AH47"/>
    <mergeCell ref="AI47:AP47"/>
    <mergeCell ref="A41:AP41"/>
    <mergeCell ref="A42:AP42"/>
    <mergeCell ref="AK36:AP36"/>
    <mergeCell ref="A37:J37"/>
    <mergeCell ref="K37:O37"/>
    <mergeCell ref="P37:S37"/>
    <mergeCell ref="T37:X37"/>
    <mergeCell ref="Y37:AE37"/>
    <mergeCell ref="AJ21:AP21"/>
    <mergeCell ref="A27:AP27"/>
    <mergeCell ref="A26:J26"/>
    <mergeCell ref="L26:O26"/>
    <mergeCell ref="Q26:T26"/>
    <mergeCell ref="V26:Y26"/>
    <mergeCell ref="AA26:AF26"/>
    <mergeCell ref="AH26:AP26"/>
    <mergeCell ref="L22:O22"/>
    <mergeCell ref="A20:J23"/>
    <mergeCell ref="G10:K10"/>
    <mergeCell ref="A24:J24"/>
    <mergeCell ref="Z24:AF24"/>
    <mergeCell ref="AG24:AP24"/>
    <mergeCell ref="A25:J25"/>
    <mergeCell ref="L25:O25"/>
    <mergeCell ref="Q25:U25"/>
    <mergeCell ref="W25:Y25"/>
    <mergeCell ref="Z25:AF25"/>
    <mergeCell ref="AH25:AK25"/>
    <mergeCell ref="AM25:AP25"/>
    <mergeCell ref="L20:Q20"/>
    <mergeCell ref="S20:Z20"/>
    <mergeCell ref="AB20:AH20"/>
    <mergeCell ref="AJ20:AP20"/>
    <mergeCell ref="A11:J11"/>
    <mergeCell ref="K11:AP11"/>
    <mergeCell ref="B12:J12"/>
    <mergeCell ref="B13:J13"/>
    <mergeCell ref="B14:J14"/>
    <mergeCell ref="B15:J15"/>
    <mergeCell ref="L21:Q21"/>
    <mergeCell ref="S21:Z21"/>
    <mergeCell ref="AB21:AH21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K2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60</vt:i4>
      </vt:variant>
    </vt:vector>
  </HeadingPairs>
  <TitlesOfParts>
    <vt:vector size="61" baseType="lpstr">
      <vt:lpstr>Бланк</vt:lpstr>
      <vt:lpstr>A_BIRTHDAY</vt:lpstr>
      <vt:lpstr>A_BIRTHPLACE</vt:lpstr>
      <vt:lpstr>A_DATE</vt:lpstr>
      <vt:lpstr>A_DOCDATE</vt:lpstr>
      <vt:lpstr>A_DOCNUM</vt:lpstr>
      <vt:lpstr>A_DOCPLACE</vt:lpstr>
      <vt:lpstr>A_DOCPLACE_P</vt:lpstr>
      <vt:lpstr>A_DOCTYPE</vt:lpstr>
      <vt:lpstr>A_FACTORY_NAME</vt:lpstr>
      <vt:lpstr>A_FIO</vt:lpstr>
      <vt:lpstr>A_INN</vt:lpstr>
      <vt:lpstr>A_NUM</vt:lpstr>
      <vt:lpstr>A_PHONE</vt:lpstr>
      <vt:lpstr>A_PHONE_M</vt:lpstr>
      <vt:lpstr>A_POSTADDR</vt:lpstr>
      <vt:lpstr>A_REGADDR</vt:lpstr>
      <vt:lpstr>A_RESIDENT</vt:lpstr>
      <vt:lpstr>A_SEX</vt:lpstr>
      <vt:lpstr>aasd</vt:lpstr>
      <vt:lpstr>asd</vt:lpstr>
      <vt:lpstr>C_BIRTHDAY</vt:lpstr>
      <vt:lpstr>C_BIRTHPLACE</vt:lpstr>
      <vt:lpstr>C_DATE</vt:lpstr>
      <vt:lpstr>C_DATE_B</vt:lpstr>
      <vt:lpstr>C_DATE_E</vt:lpstr>
      <vt:lpstr>C_DOCDATE</vt:lpstr>
      <vt:lpstr>C_DOCNUM</vt:lpstr>
      <vt:lpstr>C_DOCPLACE</vt:lpstr>
      <vt:lpstr>C_DOCPLACE_P</vt:lpstr>
      <vt:lpstr>C_DOCTYPE</vt:lpstr>
      <vt:lpstr>C_FACTORY_NAME</vt:lpstr>
      <vt:lpstr>C_FIO</vt:lpstr>
      <vt:lpstr>C_FIOLATIN</vt:lpstr>
      <vt:lpstr>C_INN</vt:lpstr>
      <vt:lpstr>C_NUM</vt:lpstr>
      <vt:lpstr>C_PHONE</vt:lpstr>
      <vt:lpstr>C_PHONE_M</vt:lpstr>
      <vt:lpstr>C_POSTADDR</vt:lpstr>
      <vt:lpstr>C_PRIORITY</vt:lpstr>
      <vt:lpstr>C_REASON</vt:lpstr>
      <vt:lpstr>C_REGADDR</vt:lpstr>
      <vt:lpstr>C_RESIDENT</vt:lpstr>
      <vt:lpstr>C_SECRET</vt:lpstr>
      <vt:lpstr>C_SEX</vt:lpstr>
      <vt:lpstr>D_NUM</vt:lpstr>
      <vt:lpstr>D_TYPE</vt:lpstr>
      <vt:lpstr>kjlk</vt:lpstr>
      <vt:lpstr>P_DOLG_1</vt:lpstr>
      <vt:lpstr>P_DOLG_2</vt:lpstr>
      <vt:lpstr>P_DOLG_3</vt:lpstr>
      <vt:lpstr>P_DOLG_4</vt:lpstr>
      <vt:lpstr>P_DOLG_5</vt:lpstr>
      <vt:lpstr>P_FIO_1</vt:lpstr>
      <vt:lpstr>P_FIO_2</vt:lpstr>
      <vt:lpstr>P_FIO_3</vt:lpstr>
      <vt:lpstr>P_FIO_4</vt:lpstr>
      <vt:lpstr>P_FIO_5</vt:lpstr>
      <vt:lpstr>qwe</vt:lpstr>
      <vt:lpstr>vvv</vt:lpstr>
      <vt:lpstr>Z_DATE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Тарасова Альбина Анатольевна</dc:creator>
  <cp:lastModifiedBy>Шевцова Наталья Валерьевна</cp:lastModifiedBy>
  <cp:lastPrinted>2016-12-14T16:56:21Z</cp:lastPrinted>
  <dcterms:created xsi:type="dcterms:W3CDTF">1996-10-08T23:32:33Z</dcterms:created>
  <dcterms:modified xsi:type="dcterms:W3CDTF">2016-12-15T06:59:59Z</dcterms:modified>
</cp:coreProperties>
</file>