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00" windowWidth="9720" windowHeight="714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ACTORY_NAME">Бланк!$M$2</definedName>
    <definedName name="A_FIO">Бланк!$D$4</definedName>
    <definedName name="A_INN">Бланк!$X$2</definedName>
    <definedName name="A_NUM">Бланк!$B$4</definedName>
    <definedName name="A_PHONE">Бланк!$Y$2</definedName>
    <definedName name="A_PHONE_M">Бланк!$Z$2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asd">Бланк!$D$4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kjlk">Бланк!$T$4</definedName>
    <definedName name="N_DOG">Бланк!#REF!</definedName>
    <definedName name="P_DOLG_1">Бланк!$N$2</definedName>
    <definedName name="P_DOLG_2">Бланк!$P$2</definedName>
    <definedName name="P_DOLG_3">Бланк!$R$2</definedName>
    <definedName name="P_DOLG_4">Бланк!$T$2</definedName>
    <definedName name="P_DOLG_5">Бланк!$V$2</definedName>
    <definedName name="P_FIO_1">Бланк!$O$2</definedName>
    <definedName name="P_FIO_2">Бланк!$Q$2</definedName>
    <definedName name="P_FIO_3">Бланк!$S$2</definedName>
    <definedName name="P_FIO_4">Бланк!$U$2</definedName>
    <definedName name="P_FIO_5">Бланк!$W$2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vvv">Бланк!$W$4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97" i="3" l="1"/>
  <c r="S97" i="3"/>
  <c r="K19" i="3" l="1"/>
  <c r="AA15" i="3" l="1"/>
  <c r="K15" i="3"/>
  <c r="A15" i="3"/>
  <c r="AA14" i="3"/>
  <c r="K14" i="3"/>
  <c r="A14" i="3"/>
  <c r="AA13" i="3"/>
  <c r="K13" i="3"/>
  <c r="A13" i="3"/>
  <c r="AA12" i="3"/>
  <c r="K12" i="3"/>
  <c r="A12" i="3"/>
  <c r="AG25" i="3" l="1"/>
  <c r="Z25" i="3"/>
  <c r="U25" i="3"/>
  <c r="P25" i="3"/>
  <c r="K25" i="3"/>
  <c r="AL24" i="3"/>
  <c r="AG24" i="3"/>
  <c r="V24" i="3"/>
  <c r="P24" i="3"/>
  <c r="K24" i="3"/>
  <c r="AA18" i="3"/>
  <c r="R18" i="3"/>
  <c r="K18" i="3"/>
  <c r="AI17" i="3"/>
  <c r="AA17" i="3"/>
  <c r="R17" i="3"/>
  <c r="K17" i="3"/>
  <c r="Z47" i="3"/>
  <c r="O47" i="3"/>
  <c r="AI46" i="3"/>
  <c r="K46" i="3"/>
  <c r="A44" i="3"/>
  <c r="A41" i="3"/>
  <c r="P34" i="3"/>
  <c r="AK33" i="3"/>
  <c r="Y33" i="3"/>
  <c r="P33" i="3"/>
  <c r="AF32" i="3"/>
  <c r="V32" i="3"/>
  <c r="P32" i="3"/>
  <c r="AN31" i="3"/>
  <c r="AK31" i="3"/>
  <c r="P31" i="3"/>
  <c r="K31" i="3"/>
  <c r="X30" i="3"/>
  <c r="K30" i="3"/>
  <c r="AK29" i="3"/>
  <c r="AI29" i="3"/>
  <c r="AG29" i="3"/>
  <c r="AE29" i="3"/>
  <c r="AC29" i="3"/>
  <c r="AA29" i="3"/>
  <c r="Y29" i="3"/>
  <c r="W29" i="3"/>
  <c r="U29" i="3"/>
  <c r="S29" i="3"/>
  <c r="Q29" i="3"/>
  <c r="O29" i="3"/>
  <c r="M29" i="3"/>
  <c r="K29" i="3"/>
  <c r="I29" i="3"/>
  <c r="G29" i="3"/>
  <c r="E29" i="3"/>
  <c r="C29" i="3"/>
  <c r="A29" i="3"/>
  <c r="K27" i="3"/>
  <c r="N10" i="3"/>
  <c r="F10" i="3"/>
  <c r="N9" i="3"/>
  <c r="F9" i="3"/>
  <c r="S91" i="3" l="1"/>
  <c r="A91" i="3"/>
  <c r="Z79" i="3"/>
  <c r="O79" i="3"/>
  <c r="K78" i="3"/>
  <c r="A76" i="3"/>
  <c r="A73" i="3"/>
  <c r="P66" i="3"/>
  <c r="AK65" i="3"/>
  <c r="Y65" i="3"/>
  <c r="P65" i="3"/>
  <c r="AF64" i="3"/>
  <c r="V64" i="3"/>
  <c r="P64" i="3"/>
  <c r="AN63" i="3"/>
  <c r="AK63" i="3"/>
  <c r="P63" i="3"/>
  <c r="K63" i="3"/>
  <c r="X62" i="3"/>
  <c r="K62" i="3"/>
  <c r="AK61" i="3"/>
  <c r="AI61" i="3"/>
  <c r="AG61" i="3"/>
  <c r="AE61" i="3"/>
  <c r="AC61" i="3"/>
  <c r="AA61" i="3"/>
  <c r="Y61" i="3"/>
  <c r="W61" i="3"/>
  <c r="U61" i="3"/>
  <c r="S61" i="3"/>
  <c r="Q61" i="3"/>
  <c r="O61" i="3"/>
  <c r="M61" i="3"/>
  <c r="K61" i="3"/>
  <c r="I61" i="3"/>
  <c r="G61" i="3"/>
  <c r="E61" i="3"/>
  <c r="C61" i="3"/>
  <c r="A61" i="3"/>
  <c r="K59" i="3"/>
  <c r="W102" i="3" l="1"/>
  <c r="AI102" i="3"/>
  <c r="A102" i="3"/>
  <c r="AL3" i="3"/>
  <c r="AA3" i="3"/>
</calcChain>
</file>

<file path=xl/sharedStrings.xml><?xml version="1.0" encoding="utf-8"?>
<sst xmlns="http://schemas.openxmlformats.org/spreadsheetml/2006/main" count="182" uniqueCount="110">
  <si>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</si>
  <si>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</si>
  <si>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</si>
  <si>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</si>
  <si>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¨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</si>
  <si>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</si>
  <si>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</si>
  <si>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</si>
  <si>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</si>
  <si>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</si>
  <si>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</si>
  <si>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</si>
  <si>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</si>
  <si>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</si>
  <si>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</si>
  <si>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</si>
  <si>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</si>
  <si>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</si>
  <si>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</si>
  <si>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</si>
  <si>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</si>
  <si>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</si>
  <si>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срок действия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</si>
  <si>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</si>
  <si>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</si>
  <si>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</si>
  <si>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ИНН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</si>
  <si>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</si>
  <si>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</si>
  <si>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</si>
  <si>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</si>
  <si>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</si>
  <si>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</si>
  <si>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</si>
  <si>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</si>
  <si>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</si>
  <si>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</si>
  <si>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t>В случае предоставления доступа к услугам я: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</si>
  <si>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</si>
  <si>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</si>
  <si>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</si>
  <si>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международной расчетной банковской карты согласен с тем, 
</t>
    </r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</si>
  <si>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</si>
  <si>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</si>
  <si>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</si>
  <si>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(должность)</t>
  </si>
  <si>
    <t>(подпись)</t>
  </si>
  <si>
    <t xml:space="preserve"> Данные владельца счета:</t>
  </si>
  <si>
    <t>Миграционная карта</t>
  </si>
  <si>
    <t>Виза</t>
  </si>
  <si>
    <t>Заявление клиентов принято и проверено. Личности клиентов удостоверены.</t>
  </si>
  <si>
    <t xml:space="preserve"> НА ПЕРЕВЫПУСК МЕЖДУНАРОДНОЙ РАСЧЕТНОЙ БАНКОВСКОЙ КАРТЫ</t>
  </si>
  <si>
    <t>VISA Classic</t>
  </si>
  <si>
    <t>VISA Gold</t>
  </si>
  <si>
    <t>VISA Platinum</t>
  </si>
  <si>
    <t xml:space="preserve">MasterCard Standard    </t>
  </si>
  <si>
    <t>MasterCard Gold</t>
  </si>
  <si>
    <t>MasterCard Platinum</t>
  </si>
  <si>
    <t>Срок действия карты</t>
  </si>
  <si>
    <t>þ</t>
  </si>
  <si>
    <t>3 года</t>
  </si>
  <si>
    <t>Валюта счета</t>
  </si>
  <si>
    <t>рубль РФ</t>
  </si>
  <si>
    <t>доллар США</t>
  </si>
  <si>
    <t>евро</t>
  </si>
  <si>
    <t>Предоставление</t>
  </si>
  <si>
    <t>плановое</t>
  </si>
  <si>
    <t>украдена</t>
  </si>
  <si>
    <t>утеряна</t>
  </si>
  <si>
    <t>испорчена</t>
  </si>
  <si>
    <t>изменение Ф.И.О.</t>
  </si>
  <si>
    <t>окончание срока действия</t>
  </si>
  <si>
    <t xml:space="preserve">Основная </t>
  </si>
  <si>
    <t xml:space="preserve">Дополнительная </t>
  </si>
  <si>
    <t>VISA Infinite</t>
  </si>
  <si>
    <t>MasterCard Black</t>
  </si>
  <si>
    <t>срочное</t>
  </si>
  <si>
    <t>х</t>
  </si>
  <si>
    <t xml:space="preserve">Иной документ, подтверждающий право пребывания на территории РФ </t>
  </si>
  <si>
    <t xml:space="preserve"> Данные держателя дополнительной карты (не заполняется, если держатель - владелец счета):</t>
  </si>
  <si>
    <t>Имя и Фамилия в латинской транслитерации (не более 19 символов с разделителем)</t>
  </si>
  <si>
    <t>(подпись владельца счета)</t>
  </si>
  <si>
    <t>(подпись держателя доп. карты)</t>
  </si>
  <si>
    <t>№</t>
  </si>
  <si>
    <t xml:space="preserve">Тип карты:    </t>
  </si>
  <si>
    <t>Прошу осуществить перевыпуск карты</t>
  </si>
  <si>
    <t>Причина перевыпуска</t>
  </si>
  <si>
    <t xml:space="preserve">Прошу предоставить доступ к услугам: </t>
  </si>
  <si>
    <t xml:space="preserve">выпущенную </t>
  </si>
  <si>
    <t>на имя:</t>
  </si>
  <si>
    <t>на мое имя:</t>
  </si>
  <si>
    <t>Пакет банковских услуг</t>
  </si>
  <si>
    <t>Тип расчетной банковской карты</t>
  </si>
  <si>
    <t>"Базовый"</t>
  </si>
  <si>
    <t>"Премиум"</t>
  </si>
  <si>
    <t>"Платиновый стандарт"</t>
  </si>
  <si>
    <t>"Эксклюзив"</t>
  </si>
  <si>
    <t xml:space="preserve">Тип карточного продукта </t>
  </si>
  <si>
    <t>обо 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</si>
  <si>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
</t>
    </r>
  </si>
  <si>
    <t>Сведения, указанные в Заявлении, достоверны и я выражаю свое согласие на выпуск карты на мое имя.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</si>
  <si>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</si>
  <si>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что Банк не обязан сообщать мне причины отказа и возвращать Заявление.</t>
  </si>
  <si>
    <t>подписания настоящего Заявления, ознакомлен;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</si>
  <si>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 АО Банк "Национальный стандарт", далее - Банк, действующими на момент </t>
    </r>
  </si>
  <si>
    <t>Карта "С заботой о Вас"</t>
  </si>
  <si>
    <t>Зарплатный</t>
  </si>
  <si>
    <t>Зарплатный+</t>
  </si>
  <si>
    <t xml:space="preserve">Приложение №      к Приказу от                       № </t>
  </si>
  <si>
    <t xml:space="preserve">Карта Молодёжка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</si>
</sst>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.3"/>
      <name val="Arial"/>
      <family val="2"/>
      <charset val="204"/>
    </font>
    <font>
      <sz val="6.3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6.5"/>
      <name val="Arial"/>
      <family val="2"/>
      <charset val="204"/>
    </font>
    <font>
      <sz val="6.5"/>
      <name val="Arial"/>
      <family val="2"/>
      <charset val="204"/>
    </font>
    <font>
      <sz val="7"/>
      <name val="Arial"/>
      <family val="2"/>
      <charset val="204"/>
    </font>
    <font>
      <sz val="6.5"/>
      <name val="Wingdings"/>
      <charset val="2"/>
    </font>
    <font>
      <sz val="6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4" borderId="0" xfId="0" applyFont="1" applyFill="1" applyBorder="1"/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9" xfId="0" applyFont="1" applyBorder="1" applyAlignment="1"/>
    <xf numFmtId="0" fontId="1" fillId="4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9" xfId="0" applyFont="1" applyBorder="1"/>
    <xf numFmtId="0" fontId="12" fillId="4" borderId="0" xfId="0" applyFont="1" applyFill="1" applyBorder="1" applyAlignment="1">
      <alignment horizontal="left"/>
    </xf>
    <xf numFmtId="0" fontId="12" fillId="0" borderId="3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9" xfId="0" applyFont="1" applyFill="1" applyBorder="1" applyAlignment="1"/>
    <xf numFmtId="0" fontId="1" fillId="0" borderId="9" xfId="0" applyFont="1" applyFill="1" applyBorder="1"/>
    <xf numFmtId="0" fontId="1" fillId="0" borderId="9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6" fillId="0" borderId="12" xfId="0" applyFont="1" applyFill="1" applyBorder="1" applyAlignment="1">
      <alignment horizontal="center"/>
    </xf>
    <xf numFmtId="0" fontId="0" fillId="0" borderId="9" xfId="0" applyBorder="1"/>
    <xf numFmtId="0" fontId="6" fillId="0" borderId="7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4" fillId="0" borderId="3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0" borderId="9" xfId="1" applyFont="1" applyBorder="1" applyAlignment="1"/>
    <xf numFmtId="0" fontId="9" fillId="0" borderId="9" xfId="1" applyBorder="1" applyAlignment="1"/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0" fillId="0" borderId="0" xfId="0" applyBorder="1" applyAlignment="1"/>
    <xf numFmtId="0" fontId="3" fillId="4" borderId="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11059</xdr:colOff>
      <xdr:row>0</xdr:row>
      <xdr:rowOff>0</xdr:rowOff>
    </xdr:from>
    <xdr:to>
      <xdr:col>10</xdr:col>
      <xdr:colOff>119357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9" y="0"/>
          <a:ext cx="1493086" cy="595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"/>
  <sheetViews>
    <sheetView tabSelected="1" zoomScale="130" zoomScaleNormal="130" workbookViewId="0">
      <selection activeCell="S21" sqref="S21"/>
    </sheetView>
  </sheetViews>
  <sheetFormatPr defaultColWidth="2.140625" defaultRowHeight="11.25" customHeight="1" x14ac:dyDescent="0.2"/>
  <cols>
    <col min="1" max="6" width="2.140625" style="1"/>
    <col min="7" max="7" width="2.140625" style="1" customWidth="1"/>
    <col min="8" max="9" width="2.140625" style="1"/>
    <col min="10" max="10" width="1" style="1" customWidth="1"/>
    <col min="11" max="14" width="2.140625" style="1"/>
    <col min="15" max="15" width="3.7109375" style="1" bestFit="1" customWidth="1"/>
    <col min="16" max="16" width="2.140625" style="1"/>
    <col min="17" max="17" width="2.7109375" style="1" customWidth="1"/>
    <col min="18" max="24" width="2.140625" style="1"/>
    <col min="25" max="25" width="2.28515625" style="1" customWidth="1"/>
    <col min="26" max="26" width="2.42578125" style="1" customWidth="1"/>
    <col min="27" max="40" width="2.140625" style="1"/>
    <col min="41" max="41" width="2.140625" style="1" customWidth="1"/>
    <col min="42" max="42" width="2" style="1" customWidth="1"/>
    <col min="43" max="16384" width="2.140625" style="1"/>
  </cols>
  <sheetData>
    <row r="1" spans="1:42" ht="11.25" customHeight="1" x14ac:dyDescent="0.2">
      <c r="AA1" s="235" t="s">
        <v>108</v>
      </c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1:42" ht="11.25" customHeight="1" x14ac:dyDescent="0.2">
      <c r="M2" s="11"/>
      <c r="N2" s="4"/>
      <c r="O2" s="4"/>
      <c r="P2" s="4"/>
      <c r="Q2" s="4"/>
      <c r="R2" s="4"/>
      <c r="S2" s="4"/>
      <c r="T2" s="4"/>
      <c r="U2" s="4"/>
      <c r="V2" s="4"/>
      <c r="W2" s="10"/>
      <c r="X2" s="4"/>
      <c r="Y2" s="4"/>
      <c r="Z2" s="10"/>
      <c r="AA2" s="180" t="s">
        <v>1</v>
      </c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2"/>
    </row>
    <row r="3" spans="1:42" ht="11.25" customHeight="1" x14ac:dyDescent="0.2">
      <c r="M3" s="11"/>
      <c r="N3" s="4"/>
      <c r="O3" s="4"/>
      <c r="P3" s="4"/>
      <c r="Q3" s="4"/>
      <c r="R3" s="4"/>
      <c r="S3" s="4"/>
      <c r="T3" s="4"/>
      <c r="U3" s="4"/>
      <c r="V3" s="4"/>
      <c r="W3" s="10"/>
      <c r="X3" s="4"/>
      <c r="Y3" s="4"/>
      <c r="Z3" s="10"/>
      <c r="AA3" s="183" t="str">
        <f>"" &amp; D_NUM</f>
        <v/>
      </c>
      <c r="AB3" s="184"/>
      <c r="AC3" s="184"/>
      <c r="AD3" s="184"/>
      <c r="AE3" s="184"/>
      <c r="AF3" s="184"/>
      <c r="AG3" s="184"/>
      <c r="AH3" s="184"/>
      <c r="AI3" s="184"/>
      <c r="AJ3" s="184"/>
      <c r="AK3" s="2" t="s">
        <v>0</v>
      </c>
      <c r="AL3" s="184" t="str">
        <f>"" &amp; RIGHT(A_NUM,7)</f>
        <v/>
      </c>
      <c r="AM3" s="184"/>
      <c r="AN3" s="184"/>
      <c r="AO3" s="184"/>
      <c r="AP3" s="185"/>
    </row>
    <row r="4" spans="1:42" ht="11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2"/>
    </row>
    <row r="5" spans="1:42" ht="11.1" customHeight="1" x14ac:dyDescent="0.2">
      <c r="A5" s="186" t="s">
        <v>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</row>
    <row r="6" spans="1:42" ht="11.1" customHeight="1" x14ac:dyDescent="0.2">
      <c r="A6" s="186" t="s">
        <v>51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</row>
    <row r="7" spans="1:42" ht="11.1" customHeight="1" thickBot="1" x14ac:dyDescent="0.25">
      <c r="A7" s="187" t="s">
        <v>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</row>
    <row r="8" spans="1:42" ht="11.1" customHeight="1" thickBot="1" x14ac:dyDescent="0.25">
      <c r="A8" s="197" t="s">
        <v>85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27"/>
      <c r="Q8" s="27" t="s">
        <v>83</v>
      </c>
      <c r="R8" s="24"/>
      <c r="S8" s="24"/>
      <c r="T8" s="24"/>
      <c r="U8" s="25"/>
      <c r="V8" s="24"/>
      <c r="W8" s="25"/>
      <c r="X8" s="29" t="s">
        <v>77</v>
      </c>
      <c r="Y8" s="29" t="s">
        <v>77</v>
      </c>
      <c r="Z8" s="29" t="s">
        <v>77</v>
      </c>
      <c r="AA8" s="29" t="s">
        <v>77</v>
      </c>
      <c r="AB8" s="29" t="s">
        <v>77</v>
      </c>
      <c r="AC8" s="29" t="s">
        <v>77</v>
      </c>
      <c r="AD8" s="24"/>
      <c r="AE8" s="25"/>
      <c r="AF8" s="24"/>
      <c r="AG8" s="26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1.1" customHeight="1" x14ac:dyDescent="0.2">
      <c r="A9" s="35" t="s">
        <v>84</v>
      </c>
      <c r="B9" s="35"/>
      <c r="C9" s="35"/>
      <c r="D9" s="35"/>
      <c r="E9" s="35"/>
      <c r="F9" s="37" t="str">
        <f>IF(LEFT(C_NUM,6)="429773","þ","¨")</f>
        <v>¨</v>
      </c>
      <c r="G9" s="197" t="s">
        <v>72</v>
      </c>
      <c r="H9" s="198"/>
      <c r="I9" s="198"/>
      <c r="J9" s="198"/>
      <c r="K9" s="198"/>
      <c r="L9" s="198"/>
      <c r="M9" s="198"/>
      <c r="N9" s="5" t="str">
        <f>IF(LEFT(C_NUM,6)="429773","þ","¨")</f>
        <v>¨</v>
      </c>
      <c r="O9" s="197" t="s">
        <v>73</v>
      </c>
      <c r="P9" s="198"/>
      <c r="Q9" s="198"/>
      <c r="R9" s="198"/>
      <c r="S9" s="198"/>
      <c r="T9" s="198"/>
      <c r="U9" s="198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ht="11.1" customHeight="1" x14ac:dyDescent="0.2">
      <c r="A10" s="35" t="s">
        <v>88</v>
      </c>
      <c r="B10" s="38"/>
      <c r="C10" s="37"/>
      <c r="D10" s="35"/>
      <c r="E10" s="36"/>
      <c r="F10" s="37" t="str">
        <f>IF(LEFT(C_NUM,6)="429773","þ","¨")</f>
        <v>¨</v>
      </c>
      <c r="G10" s="237" t="s">
        <v>90</v>
      </c>
      <c r="H10" s="238"/>
      <c r="I10" s="238"/>
      <c r="J10" s="238"/>
      <c r="K10" s="239"/>
      <c r="L10" s="39"/>
      <c r="M10" s="21"/>
      <c r="N10" s="5" t="str">
        <f>IF(LEFT(C_NUM,6)="429773","þ","¨")</f>
        <v>¨</v>
      </c>
      <c r="O10" s="197" t="s">
        <v>89</v>
      </c>
      <c r="P10" s="199"/>
      <c r="Q10" s="199"/>
      <c r="R10" s="36"/>
      <c r="S10" s="36"/>
      <c r="T10" s="36"/>
      <c r="U10" s="36"/>
      <c r="V10" s="36"/>
      <c r="W10" s="3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1.1" customHeight="1" x14ac:dyDescent="0.2">
      <c r="A11" s="165" t="s">
        <v>91</v>
      </c>
      <c r="B11" s="166"/>
      <c r="C11" s="166"/>
      <c r="D11" s="166"/>
      <c r="E11" s="166"/>
      <c r="F11" s="166"/>
      <c r="G11" s="166"/>
      <c r="H11" s="166"/>
      <c r="I11" s="166"/>
      <c r="J11" s="167"/>
      <c r="K11" s="165" t="s">
        <v>92</v>
      </c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7"/>
    </row>
    <row r="12" spans="1:42" ht="11.1" customHeight="1" x14ac:dyDescent="0.2">
      <c r="A12" s="32" t="str">
        <f>IF(ISERROR(FIND("[ БАЗОВЫЙ ]",D_TYPE)),"¨","þ")</f>
        <v>¨</v>
      </c>
      <c r="B12" s="210" t="s">
        <v>93</v>
      </c>
      <c r="C12" s="210"/>
      <c r="D12" s="210"/>
      <c r="E12" s="210"/>
      <c r="F12" s="210"/>
      <c r="G12" s="210"/>
      <c r="H12" s="210"/>
      <c r="I12" s="210"/>
      <c r="J12" s="211"/>
      <c r="K12" s="33" t="str">
        <f>IF(AND(LEFT(C_NUM,6)="518275",NOT(ISERROR(FIND("[ БАЗОВЫЙ ]",D_TYPE)))),"þ","¨")</f>
        <v>¨</v>
      </c>
      <c r="L12" s="34" t="s">
        <v>55</v>
      </c>
      <c r="M12" s="34"/>
      <c r="N12" s="34"/>
      <c r="O12" s="34"/>
      <c r="P12" s="34"/>
      <c r="Q12" s="34"/>
      <c r="R12" s="34"/>
      <c r="S12" s="34"/>
      <c r="T12" s="34"/>
      <c r="U12" s="47"/>
      <c r="V12" s="47"/>
      <c r="W12" s="47"/>
      <c r="X12" s="47"/>
      <c r="Y12" s="47"/>
      <c r="Z12" s="47"/>
      <c r="AA12" s="33" t="str">
        <f>IF(AND(LEFT(C_NUM,6)="429773",NOT(ISERROR(FIND("[ БАЗОВЫЙ ]",D_TYPE)))),"þ","¨")</f>
        <v>¨</v>
      </c>
      <c r="AB12" s="34" t="s">
        <v>52</v>
      </c>
      <c r="AC12" s="34"/>
      <c r="AD12" s="34"/>
      <c r="AE12" s="34"/>
      <c r="AF12" s="34"/>
      <c r="AG12" s="34"/>
      <c r="AH12" s="34"/>
      <c r="AI12" s="34"/>
      <c r="AJ12" s="47"/>
      <c r="AK12" s="47"/>
      <c r="AL12" s="47"/>
      <c r="AM12" s="47"/>
      <c r="AN12" s="47"/>
      <c r="AO12" s="47"/>
      <c r="AP12" s="48"/>
    </row>
    <row r="13" spans="1:42" ht="11.1" customHeight="1" x14ac:dyDescent="0.2">
      <c r="A13" s="32" t="str">
        <f>IF(ISERROR(FIND("[ ПРЕМИУМ ]",D_TYPE)),"¨","þ")</f>
        <v>¨</v>
      </c>
      <c r="B13" s="210" t="s">
        <v>94</v>
      </c>
      <c r="C13" s="210"/>
      <c r="D13" s="210"/>
      <c r="E13" s="210"/>
      <c r="F13" s="210"/>
      <c r="G13" s="210"/>
      <c r="H13" s="210"/>
      <c r="I13" s="210"/>
      <c r="J13" s="211"/>
      <c r="K13" s="33" t="str">
        <f>IF(AND(LEFT(C_NUM,6)="518372",NOT(ISERROR(FIND("[ ПРЕМИУМ ]",D_TYPE)))),"þ","¨")</f>
        <v>¨</v>
      </c>
      <c r="L13" s="34" t="s">
        <v>56</v>
      </c>
      <c r="M13" s="34"/>
      <c r="N13" s="34"/>
      <c r="O13" s="34"/>
      <c r="P13" s="34"/>
      <c r="Q13" s="34"/>
      <c r="R13" s="34"/>
      <c r="S13" s="34"/>
      <c r="T13" s="47"/>
      <c r="U13" s="47"/>
      <c r="V13" s="47"/>
      <c r="W13" s="47"/>
      <c r="X13" s="47"/>
      <c r="Y13" s="47"/>
      <c r="Z13" s="47"/>
      <c r="AA13" s="33" t="str">
        <f>IF(AND(LEFT(C_NUM,6)="429774",NOT(ISERROR(FIND("[ ПРЕМИУМ ]",D_TYPE)))),"þ","¨")</f>
        <v>¨</v>
      </c>
      <c r="AB13" s="34" t="s">
        <v>53</v>
      </c>
      <c r="AC13" s="34"/>
      <c r="AD13" s="34"/>
      <c r="AE13" s="34"/>
      <c r="AF13" s="34"/>
      <c r="AG13" s="34"/>
      <c r="AH13" s="34"/>
      <c r="AI13" s="47"/>
      <c r="AJ13" s="47"/>
      <c r="AK13" s="47"/>
      <c r="AL13" s="47"/>
      <c r="AM13" s="47"/>
      <c r="AN13" s="47"/>
      <c r="AO13" s="47"/>
      <c r="AP13" s="48"/>
    </row>
    <row r="14" spans="1:42" ht="11.1" customHeight="1" x14ac:dyDescent="0.2">
      <c r="A14" s="32" t="str">
        <f>IF(ISERROR(FIND("[ ПЛАТИНОВЫЙ СТАНДАРТ ]",D_TYPE)),"¨","þ")</f>
        <v>¨</v>
      </c>
      <c r="B14" s="210" t="s">
        <v>95</v>
      </c>
      <c r="C14" s="210"/>
      <c r="D14" s="210"/>
      <c r="E14" s="210"/>
      <c r="F14" s="210"/>
      <c r="G14" s="210"/>
      <c r="H14" s="210"/>
      <c r="I14" s="210"/>
      <c r="J14" s="211"/>
      <c r="K14" s="33" t="str">
        <f>IF(AND(LEFT(C_NUM,6)="516445",NOT(ISERROR(FIND("[ ПЛАТИНОВЫЙ СТАНДАРТ ]",D_TYPE)))),"þ","¨")</f>
        <v>¨</v>
      </c>
      <c r="L14" s="34" t="s">
        <v>57</v>
      </c>
      <c r="M14" s="34"/>
      <c r="N14" s="34"/>
      <c r="O14" s="34"/>
      <c r="P14" s="34"/>
      <c r="Q14" s="34"/>
      <c r="R14" s="34"/>
      <c r="S14" s="34"/>
      <c r="T14" s="47"/>
      <c r="U14" s="47"/>
      <c r="V14" s="47"/>
      <c r="W14" s="47"/>
      <c r="X14" s="47"/>
      <c r="Y14" s="47"/>
      <c r="Z14" s="47"/>
      <c r="AA14" s="33" t="str">
        <f>IF(AND(LEFT(C_NUM,6)="419608",NOT(ISERROR(FIND("[ ПЛАТИНОВЫЙ СТАНДАРТ ]",D_TYPE)))),"þ","¨")</f>
        <v>¨</v>
      </c>
      <c r="AB14" s="34" t="s">
        <v>54</v>
      </c>
      <c r="AC14" s="34"/>
      <c r="AD14" s="34"/>
      <c r="AE14" s="34"/>
      <c r="AF14" s="34"/>
      <c r="AG14" s="34"/>
      <c r="AH14" s="34"/>
      <c r="AI14" s="47"/>
      <c r="AJ14" s="47"/>
      <c r="AK14" s="47"/>
      <c r="AL14" s="47"/>
      <c r="AM14" s="47"/>
      <c r="AN14" s="47"/>
      <c r="AO14" s="47"/>
      <c r="AP14" s="48"/>
    </row>
    <row r="15" spans="1:42" ht="11.1" customHeight="1" x14ac:dyDescent="0.2">
      <c r="A15" s="32" t="str">
        <f>IF(ISERROR(FIND("[ ЭКСКЛЮЗИВ ]",D_TYPE)),"¨","þ")</f>
        <v>¨</v>
      </c>
      <c r="B15" s="210" t="s">
        <v>96</v>
      </c>
      <c r="C15" s="210"/>
      <c r="D15" s="210"/>
      <c r="E15" s="210"/>
      <c r="F15" s="210"/>
      <c r="G15" s="210"/>
      <c r="H15" s="210"/>
      <c r="I15" s="210"/>
      <c r="J15" s="211"/>
      <c r="K15" s="33" t="str">
        <f>IF(AND(LEFT(C_NUM,6)="516132",NOT(ISERROR(FIND("[ ЭКСКЛЮЗИВ ]",D_TYPE)))),"þ","¨")</f>
        <v>¨</v>
      </c>
      <c r="L15" s="34" t="s">
        <v>75</v>
      </c>
      <c r="M15" s="34"/>
      <c r="N15" s="34"/>
      <c r="O15" s="34"/>
      <c r="P15" s="34"/>
      <c r="Q15" s="34"/>
      <c r="R15" s="34"/>
      <c r="S15" s="34"/>
      <c r="T15" s="47"/>
      <c r="U15" s="47"/>
      <c r="V15" s="47"/>
      <c r="W15" s="47"/>
      <c r="X15" s="47"/>
      <c r="Y15" s="47"/>
      <c r="Z15" s="47"/>
      <c r="AA15" s="33" t="str">
        <f>IF(AND(LEFT(C_NUM,6)="477710",NOT(ISERROR(FIND("[ ЭКСКЛЮЗИВ ]",D_TYPE)))),"þ","¨")</f>
        <v>¨</v>
      </c>
      <c r="AB15" s="34" t="s">
        <v>74</v>
      </c>
      <c r="AC15" s="34"/>
      <c r="AD15" s="34"/>
      <c r="AE15" s="34"/>
      <c r="AF15" s="34"/>
      <c r="AG15" s="34"/>
      <c r="AH15" s="34"/>
      <c r="AI15" s="47"/>
      <c r="AJ15" s="47"/>
      <c r="AK15" s="47"/>
      <c r="AL15" s="47"/>
      <c r="AM15" s="47"/>
      <c r="AN15" s="47"/>
      <c r="AO15" s="47"/>
      <c r="AP15" s="48"/>
    </row>
    <row r="16" spans="1:42" ht="11.1" customHeight="1" x14ac:dyDescent="0.2">
      <c r="A16" s="44"/>
      <c r="B16" s="43"/>
      <c r="C16" s="37"/>
      <c r="D16" s="44"/>
      <c r="E16" s="45"/>
      <c r="F16" s="37"/>
      <c r="G16" s="40"/>
      <c r="H16" s="41"/>
      <c r="I16" s="41"/>
      <c r="J16" s="41"/>
      <c r="K16" s="42"/>
      <c r="L16" s="39"/>
      <c r="M16" s="44"/>
      <c r="N16" s="5"/>
      <c r="O16" s="44"/>
      <c r="P16" s="46"/>
      <c r="Q16" s="46"/>
      <c r="R16" s="45"/>
      <c r="S16" s="45"/>
      <c r="T16" s="45"/>
      <c r="U16" s="45"/>
      <c r="V16" s="45"/>
      <c r="W16" s="4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  <row r="17" spans="1:43" ht="11.25" customHeight="1" x14ac:dyDescent="0.2">
      <c r="A17" s="226" t="s">
        <v>97</v>
      </c>
      <c r="B17" s="227"/>
      <c r="C17" s="227"/>
      <c r="D17" s="227"/>
      <c r="E17" s="227"/>
      <c r="F17" s="227"/>
      <c r="G17" s="227"/>
      <c r="H17" s="227"/>
      <c r="I17" s="227"/>
      <c r="J17" s="228"/>
      <c r="K17" s="66" t="str">
        <f>IF(LEFT(C_NUM,6)="429775","þ","¨")</f>
        <v>¨</v>
      </c>
      <c r="L17" s="224" t="s">
        <v>52</v>
      </c>
      <c r="M17" s="224"/>
      <c r="N17" s="224"/>
      <c r="O17" s="224"/>
      <c r="P17" s="224"/>
      <c r="Q17" s="224"/>
      <c r="R17" s="66" t="str">
        <f>IF(LEFT(C_NUM,6)="429773","þ","¨")</f>
        <v>¨</v>
      </c>
      <c r="S17" s="224" t="s">
        <v>53</v>
      </c>
      <c r="T17" s="224"/>
      <c r="U17" s="224"/>
      <c r="V17" s="224"/>
      <c r="W17" s="224"/>
      <c r="X17" s="224"/>
      <c r="Y17" s="224"/>
      <c r="Z17" s="224"/>
      <c r="AA17" s="66" t="str">
        <f>IF(LEFT(C_NUM,6)="429774","þ","¨")</f>
        <v>¨</v>
      </c>
      <c r="AB17" s="224" t="s">
        <v>54</v>
      </c>
      <c r="AC17" s="224"/>
      <c r="AD17" s="224"/>
      <c r="AE17" s="224"/>
      <c r="AF17" s="224"/>
      <c r="AG17" s="224"/>
      <c r="AH17" s="224"/>
      <c r="AI17" s="66" t="str">
        <f>IF(LEFT(C_NUM,6)="419608","þ","¨")</f>
        <v>¨</v>
      </c>
      <c r="AJ17" s="224" t="s">
        <v>74</v>
      </c>
      <c r="AK17" s="224"/>
      <c r="AL17" s="224"/>
      <c r="AM17" s="224"/>
      <c r="AN17" s="224"/>
      <c r="AO17" s="224"/>
      <c r="AP17" s="245"/>
    </row>
    <row r="18" spans="1:43" ht="11.25" customHeight="1" x14ac:dyDescent="0.2">
      <c r="A18" s="229"/>
      <c r="B18" s="230"/>
      <c r="C18" s="230"/>
      <c r="D18" s="230"/>
      <c r="E18" s="230"/>
      <c r="F18" s="230"/>
      <c r="G18" s="230"/>
      <c r="H18" s="230"/>
      <c r="I18" s="230"/>
      <c r="J18" s="231"/>
      <c r="K18" s="67" t="str">
        <f>IF(LEFT(C_NUM,1)="6","þ","¨")</f>
        <v>¨</v>
      </c>
      <c r="L18" s="246" t="s">
        <v>55</v>
      </c>
      <c r="M18" s="246"/>
      <c r="N18" s="246"/>
      <c r="O18" s="246"/>
      <c r="P18" s="246"/>
      <c r="Q18" s="246"/>
      <c r="R18" s="67" t="str">
        <f>IF(LEFT(C_NUM,6)="518275","þ","¨")</f>
        <v>¨</v>
      </c>
      <c r="S18" s="159" t="s">
        <v>56</v>
      </c>
      <c r="T18" s="159"/>
      <c r="U18" s="159"/>
      <c r="V18" s="159"/>
      <c r="W18" s="159"/>
      <c r="X18" s="159"/>
      <c r="Y18" s="159"/>
      <c r="Z18" s="159"/>
      <c r="AA18" s="67" t="str">
        <f>IF(LEFT(C_NUM,6)="518372","þ","¨")</f>
        <v>¨</v>
      </c>
      <c r="AB18" s="246" t="s">
        <v>57</v>
      </c>
      <c r="AC18" s="246"/>
      <c r="AD18" s="246"/>
      <c r="AE18" s="246"/>
      <c r="AF18" s="246"/>
      <c r="AG18" s="246"/>
      <c r="AH18" s="246"/>
      <c r="AI18" s="67" t="s">
        <v>4</v>
      </c>
      <c r="AJ18" s="246" t="s">
        <v>75</v>
      </c>
      <c r="AK18" s="246"/>
      <c r="AL18" s="246"/>
      <c r="AM18" s="246"/>
      <c r="AN18" s="246"/>
      <c r="AO18" s="246"/>
      <c r="AP18" s="247"/>
    </row>
    <row r="19" spans="1:43" ht="11.25" customHeight="1" x14ac:dyDescent="0.2">
      <c r="A19" s="229"/>
      <c r="B19" s="230"/>
      <c r="C19" s="230"/>
      <c r="D19" s="230"/>
      <c r="E19" s="230"/>
      <c r="F19" s="230"/>
      <c r="G19" s="230"/>
      <c r="H19" s="230"/>
      <c r="I19" s="230"/>
      <c r="J19" s="231"/>
      <c r="K19" s="79" t="str">
        <f>IF(LEFT(C_NUM,6)="429775","þ","¨")</f>
        <v>¨</v>
      </c>
      <c r="L19" s="224" t="s">
        <v>52</v>
      </c>
      <c r="M19" s="225"/>
      <c r="N19" s="225"/>
      <c r="O19" s="225"/>
      <c r="P19" s="75" t="s">
        <v>109</v>
      </c>
      <c r="Q19" s="75"/>
      <c r="R19" s="75"/>
      <c r="S19" s="84"/>
      <c r="T19" s="84"/>
      <c r="U19" s="84"/>
      <c r="V19" s="15"/>
      <c r="W19" s="86"/>
      <c r="X19" s="86"/>
      <c r="Y19" s="86"/>
      <c r="Z19" s="87"/>
      <c r="AA19" s="88"/>
      <c r="AB19" s="85"/>
      <c r="AC19" s="80"/>
      <c r="AD19" s="80"/>
      <c r="AE19" s="80"/>
      <c r="AF19" s="80"/>
      <c r="AG19" s="81"/>
      <c r="AH19" s="81"/>
      <c r="AI19" s="81"/>
      <c r="AJ19" s="81"/>
      <c r="AK19" s="81"/>
      <c r="AL19" s="81"/>
      <c r="AM19" s="82"/>
      <c r="AN19" s="81"/>
      <c r="AO19" s="81"/>
      <c r="AP19" s="83"/>
      <c r="AQ19" s="57"/>
    </row>
    <row r="20" spans="1:43" ht="11.25" customHeight="1" x14ac:dyDescent="0.2">
      <c r="A20" s="229"/>
      <c r="B20" s="230"/>
      <c r="C20" s="230"/>
      <c r="D20" s="230"/>
      <c r="E20" s="230"/>
      <c r="F20" s="230"/>
      <c r="G20" s="230"/>
      <c r="H20" s="230"/>
      <c r="I20" s="230"/>
      <c r="J20" s="231"/>
      <c r="K20" s="73" t="s">
        <v>4</v>
      </c>
      <c r="L20" s="74" t="s">
        <v>52</v>
      </c>
      <c r="M20" s="74"/>
      <c r="N20" s="74"/>
      <c r="O20" s="74"/>
      <c r="P20" s="74" t="s">
        <v>105</v>
      </c>
      <c r="Q20" s="74"/>
      <c r="R20" s="75"/>
      <c r="S20" s="75"/>
      <c r="T20" s="75"/>
      <c r="U20" s="75"/>
      <c r="V20" s="76"/>
      <c r="W20" s="76"/>
      <c r="X20" s="76"/>
      <c r="Y20" s="76"/>
      <c r="Z20" s="76"/>
      <c r="AA20" s="76"/>
      <c r="AB20" s="76"/>
      <c r="AC20" s="75"/>
      <c r="AD20" s="75"/>
      <c r="AE20" s="76"/>
      <c r="AF20" s="76"/>
      <c r="AG20" s="76"/>
      <c r="AH20" s="76"/>
      <c r="AI20" s="76"/>
      <c r="AJ20" s="76"/>
      <c r="AK20" s="76"/>
      <c r="AL20" s="76"/>
      <c r="AM20" s="76"/>
      <c r="AN20" s="75"/>
      <c r="AO20" s="75"/>
      <c r="AP20" s="69"/>
    </row>
    <row r="21" spans="1:43" ht="11.25" customHeight="1" x14ac:dyDescent="0.2">
      <c r="A21" s="229"/>
      <c r="B21" s="230"/>
      <c r="C21" s="230"/>
      <c r="D21" s="230"/>
      <c r="E21" s="230"/>
      <c r="F21" s="230"/>
      <c r="G21" s="230"/>
      <c r="H21" s="230"/>
      <c r="I21" s="230"/>
      <c r="J21" s="231"/>
      <c r="K21" s="77" t="s">
        <v>4</v>
      </c>
      <c r="L21" s="70" t="s">
        <v>55</v>
      </c>
      <c r="M21" s="70"/>
      <c r="N21" s="70"/>
      <c r="O21" s="70"/>
      <c r="P21" s="70"/>
      <c r="Q21" s="78"/>
      <c r="R21" s="72"/>
      <c r="S21" s="72" t="s">
        <v>105</v>
      </c>
      <c r="T21" s="72"/>
      <c r="U21" s="72"/>
      <c r="V21" s="71"/>
      <c r="W21" s="71"/>
      <c r="X21" s="71"/>
      <c r="Y21" s="71"/>
      <c r="Z21" s="71"/>
      <c r="AA21" s="71"/>
      <c r="AB21" s="71"/>
      <c r="AC21" s="72"/>
      <c r="AD21" s="72"/>
      <c r="AE21" s="71"/>
      <c r="AF21" s="71"/>
      <c r="AG21" s="71"/>
      <c r="AH21" s="71"/>
      <c r="AI21" s="71"/>
      <c r="AJ21" s="71"/>
      <c r="AK21" s="71"/>
      <c r="AL21" s="71"/>
      <c r="AM21" s="71"/>
      <c r="AN21" s="72"/>
      <c r="AO21" s="72"/>
      <c r="AP21" s="68"/>
    </row>
    <row r="22" spans="1:43" ht="11.25" customHeight="1" x14ac:dyDescent="0.2">
      <c r="A22" s="232"/>
      <c r="B22" s="233"/>
      <c r="C22" s="233"/>
      <c r="D22" s="233"/>
      <c r="E22" s="233"/>
      <c r="F22" s="233"/>
      <c r="G22" s="233"/>
      <c r="H22" s="233"/>
      <c r="I22" s="233"/>
      <c r="J22" s="234"/>
      <c r="K22" s="77" t="s">
        <v>4</v>
      </c>
      <c r="L22" s="70" t="s">
        <v>106</v>
      </c>
      <c r="M22" s="70"/>
      <c r="N22" s="70"/>
      <c r="O22" s="70"/>
      <c r="P22" s="70"/>
      <c r="Q22" s="77" t="s">
        <v>4</v>
      </c>
      <c r="R22" s="70" t="s">
        <v>107</v>
      </c>
      <c r="S22" s="72"/>
      <c r="T22" s="72"/>
      <c r="U22" s="72"/>
      <c r="V22" s="71"/>
      <c r="W22" s="71"/>
      <c r="X22" s="71"/>
      <c r="Y22" s="71"/>
      <c r="Z22" s="71"/>
      <c r="AA22" s="71"/>
      <c r="AB22" s="71"/>
      <c r="AC22" s="72"/>
      <c r="AD22" s="72"/>
      <c r="AE22" s="71"/>
      <c r="AF22" s="71"/>
      <c r="AG22" s="71"/>
      <c r="AH22" s="71"/>
      <c r="AI22" s="71"/>
      <c r="AJ22" s="71"/>
      <c r="AK22" s="71"/>
      <c r="AL22" s="71"/>
      <c r="AM22" s="71"/>
      <c r="AN22" s="72"/>
      <c r="AO22" s="72"/>
      <c r="AP22" s="68"/>
    </row>
    <row r="23" spans="1:43" ht="11.25" customHeight="1" x14ac:dyDescent="0.2">
      <c r="A23" s="192" t="s">
        <v>58</v>
      </c>
      <c r="B23" s="193"/>
      <c r="C23" s="193"/>
      <c r="D23" s="193"/>
      <c r="E23" s="193"/>
      <c r="F23" s="193"/>
      <c r="G23" s="193"/>
      <c r="H23" s="193"/>
      <c r="I23" s="193"/>
      <c r="J23" s="194"/>
      <c r="K23" s="54" t="s">
        <v>59</v>
      </c>
      <c r="L23" s="52" t="s">
        <v>60</v>
      </c>
      <c r="M23" s="52"/>
      <c r="N23" s="52"/>
      <c r="O23" s="52"/>
      <c r="P23" s="52"/>
      <c r="Q23" s="52"/>
      <c r="R23" s="56"/>
      <c r="S23" s="56"/>
      <c r="T23" s="56"/>
      <c r="U23" s="56"/>
      <c r="V23" s="56"/>
      <c r="W23" s="56"/>
      <c r="X23" s="56"/>
      <c r="Y23" s="56"/>
      <c r="Z23" s="240"/>
      <c r="AA23" s="240"/>
      <c r="AB23" s="240"/>
      <c r="AC23" s="240"/>
      <c r="AD23" s="240"/>
      <c r="AE23" s="240"/>
      <c r="AF23" s="240"/>
      <c r="AG23" s="129"/>
      <c r="AH23" s="129"/>
      <c r="AI23" s="129"/>
      <c r="AJ23" s="129"/>
      <c r="AK23" s="129"/>
      <c r="AL23" s="129"/>
      <c r="AM23" s="129"/>
      <c r="AN23" s="129"/>
      <c r="AO23" s="129"/>
      <c r="AP23" s="130"/>
    </row>
    <row r="24" spans="1:43" ht="11.25" customHeight="1" x14ac:dyDescent="0.2">
      <c r="A24" s="99" t="s">
        <v>61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23" t="str">
        <f>IF(MID(A_NUM,6,3)="810","þ","¨")</f>
        <v>¨</v>
      </c>
      <c r="L24" s="241" t="s">
        <v>62</v>
      </c>
      <c r="M24" s="241"/>
      <c r="N24" s="241"/>
      <c r="O24" s="241"/>
      <c r="P24" s="5" t="str">
        <f>IF(MID(A_NUM,6,3)="840","þ","¨")</f>
        <v>¨</v>
      </c>
      <c r="Q24" s="241" t="s">
        <v>63</v>
      </c>
      <c r="R24" s="241"/>
      <c r="S24" s="241"/>
      <c r="T24" s="241"/>
      <c r="U24" s="241"/>
      <c r="V24" s="5" t="str">
        <f>IF(MID(A_NUM,6,3)="978","þ","¨")</f>
        <v>¨</v>
      </c>
      <c r="W24" s="241" t="s">
        <v>64</v>
      </c>
      <c r="X24" s="241"/>
      <c r="Y24" s="242"/>
      <c r="Z24" s="243" t="s">
        <v>65</v>
      </c>
      <c r="AA24" s="243"/>
      <c r="AB24" s="243"/>
      <c r="AC24" s="243"/>
      <c r="AD24" s="243"/>
      <c r="AE24" s="243"/>
      <c r="AF24" s="244"/>
      <c r="AG24" s="23" t="str">
        <f>IF(C_PRIORITY="0","þ","¨")</f>
        <v>¨</v>
      </c>
      <c r="AH24" s="241" t="s">
        <v>66</v>
      </c>
      <c r="AI24" s="241"/>
      <c r="AJ24" s="241"/>
      <c r="AK24" s="241"/>
      <c r="AL24" s="5" t="str">
        <f>IF(AND(C_PRIORITY&lt;&gt;"0",NOT(ISBLANK(C_PRIORITY))),"þ","¨")</f>
        <v>¨</v>
      </c>
      <c r="AM24" s="241" t="s">
        <v>76</v>
      </c>
      <c r="AN24" s="241"/>
      <c r="AO24" s="241"/>
      <c r="AP24" s="242"/>
    </row>
    <row r="25" spans="1:43" ht="11.25" customHeight="1" x14ac:dyDescent="0.2">
      <c r="A25" s="99" t="s">
        <v>86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32" t="str">
        <f>IF(C_REASON="1","þ","¨")</f>
        <v>¨</v>
      </c>
      <c r="L25" s="106" t="s">
        <v>67</v>
      </c>
      <c r="M25" s="106"/>
      <c r="N25" s="106"/>
      <c r="O25" s="106"/>
      <c r="P25" s="33" t="str">
        <f>IF(C_REASON="2","þ","¨")</f>
        <v>¨</v>
      </c>
      <c r="Q25" s="106" t="s">
        <v>68</v>
      </c>
      <c r="R25" s="106"/>
      <c r="S25" s="106"/>
      <c r="T25" s="106"/>
      <c r="U25" s="33" t="str">
        <f>IF(C_REASON="3","þ","¨")</f>
        <v>¨</v>
      </c>
      <c r="V25" s="106" t="s">
        <v>69</v>
      </c>
      <c r="W25" s="106"/>
      <c r="X25" s="106"/>
      <c r="Y25" s="106"/>
      <c r="Z25" s="33" t="str">
        <f>IF(C_REASON="4","þ","¨")</f>
        <v>¨</v>
      </c>
      <c r="AA25" s="106" t="s">
        <v>70</v>
      </c>
      <c r="AB25" s="106"/>
      <c r="AC25" s="106"/>
      <c r="AD25" s="106"/>
      <c r="AE25" s="106"/>
      <c r="AF25" s="106"/>
      <c r="AG25" s="33" t="str">
        <f>IF(C_REASON="5","þ","¨")</f>
        <v>¨</v>
      </c>
      <c r="AH25" s="106" t="s">
        <v>71</v>
      </c>
      <c r="AI25" s="106"/>
      <c r="AJ25" s="106"/>
      <c r="AK25" s="106"/>
      <c r="AL25" s="106"/>
      <c r="AM25" s="106"/>
      <c r="AN25" s="106"/>
      <c r="AO25" s="106"/>
      <c r="AP25" s="107"/>
    </row>
    <row r="26" spans="1:43" ht="11.1" customHeight="1" x14ac:dyDescent="0.2">
      <c r="A26" s="143" t="s">
        <v>47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</row>
    <row r="27" spans="1:43" ht="11.1" customHeight="1" x14ac:dyDescent="0.2">
      <c r="A27" s="99" t="s">
        <v>5</v>
      </c>
      <c r="B27" s="100"/>
      <c r="C27" s="100"/>
      <c r="D27" s="100"/>
      <c r="E27" s="100"/>
      <c r="F27" s="100"/>
      <c r="G27" s="100"/>
      <c r="H27" s="100"/>
      <c r="I27" s="100"/>
      <c r="J27" s="101"/>
      <c r="K27" s="105" t="str">
        <f>"" &amp; A_FIO</f>
        <v/>
      </c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7"/>
    </row>
    <row r="28" spans="1:43" ht="11.1" customHeight="1" x14ac:dyDescent="0.2">
      <c r="A28" s="108" t="s">
        <v>80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10"/>
    </row>
    <row r="29" spans="1:43" ht="11.1" customHeight="1" x14ac:dyDescent="0.2">
      <c r="A29" s="89" t="str">
        <f>MID(C_FIOLATIN,1,1)</f>
        <v/>
      </c>
      <c r="B29" s="90"/>
      <c r="C29" s="89" t="str">
        <f>MID(C_FIOLATIN,2,1)</f>
        <v/>
      </c>
      <c r="D29" s="90"/>
      <c r="E29" s="89" t="str">
        <f>MID(C_FIOLATIN,3,1)</f>
        <v/>
      </c>
      <c r="F29" s="90"/>
      <c r="G29" s="89" t="str">
        <f>MID(C_FIOLATIN,4,1)</f>
        <v/>
      </c>
      <c r="H29" s="90"/>
      <c r="I29" s="89" t="str">
        <f>MID(C_FIOLATIN,5,1)</f>
        <v/>
      </c>
      <c r="J29" s="90"/>
      <c r="K29" s="89" t="str">
        <f>MID(C_FIOLATIN,6,1)</f>
        <v/>
      </c>
      <c r="L29" s="90"/>
      <c r="M29" s="89" t="str">
        <f>MID(C_FIOLATIN,7,1)</f>
        <v/>
      </c>
      <c r="N29" s="90"/>
      <c r="O29" s="89" t="str">
        <f>MID(C_FIOLATIN,8,1)</f>
        <v/>
      </c>
      <c r="P29" s="90"/>
      <c r="Q29" s="89" t="str">
        <f>MID(C_FIOLATIN,9,1)</f>
        <v/>
      </c>
      <c r="R29" s="90"/>
      <c r="S29" s="89" t="str">
        <f>MID(C_FIOLATIN,10,1)</f>
        <v/>
      </c>
      <c r="T29" s="90"/>
      <c r="U29" s="89" t="str">
        <f>MID(C_FIOLATIN,11,1)</f>
        <v/>
      </c>
      <c r="V29" s="90"/>
      <c r="W29" s="89" t="str">
        <f>MID(C_FIOLATIN,12,1)</f>
        <v/>
      </c>
      <c r="X29" s="90"/>
      <c r="Y29" s="89" t="str">
        <f>MID(C_FIOLATIN,13,1)</f>
        <v/>
      </c>
      <c r="Z29" s="90"/>
      <c r="AA29" s="89" t="str">
        <f>MID(C_FIOLATIN,14,1)</f>
        <v/>
      </c>
      <c r="AB29" s="90"/>
      <c r="AC29" s="89" t="str">
        <f>MID(C_FIOLATIN,15,1)</f>
        <v/>
      </c>
      <c r="AD29" s="90"/>
      <c r="AE29" s="89" t="str">
        <f>MID(C_FIOLATIN,16,1)</f>
        <v/>
      </c>
      <c r="AF29" s="90"/>
      <c r="AG29" s="89" t="str">
        <f>MID(C_FIOLATIN,17,1)</f>
        <v/>
      </c>
      <c r="AH29" s="90"/>
      <c r="AI29" s="89" t="str">
        <f>MID(C_FIOLATIN,18,1)</f>
        <v/>
      </c>
      <c r="AJ29" s="90"/>
      <c r="AK29" s="89" t="str">
        <f>MID(C_FIOLATIN,19,1)</f>
        <v/>
      </c>
      <c r="AL29" s="135"/>
      <c r="AM29" s="153"/>
      <c r="AN29" s="153"/>
      <c r="AO29" s="153"/>
      <c r="AP29" s="153"/>
    </row>
    <row r="30" spans="1:43" ht="11.1" customHeight="1" x14ac:dyDescent="0.2">
      <c r="A30" s="99" t="s">
        <v>6</v>
      </c>
      <c r="B30" s="100"/>
      <c r="C30" s="100"/>
      <c r="D30" s="100"/>
      <c r="E30" s="100"/>
      <c r="F30" s="100"/>
      <c r="G30" s="100"/>
      <c r="H30" s="100"/>
      <c r="I30" s="100"/>
      <c r="J30" s="101"/>
      <c r="K30" s="105" t="str">
        <f>"" &amp; A_BIRTHDAY</f>
        <v/>
      </c>
      <c r="L30" s="106"/>
      <c r="M30" s="106"/>
      <c r="N30" s="106"/>
      <c r="O30" s="106"/>
      <c r="P30" s="107"/>
      <c r="Q30" s="99" t="s">
        <v>7</v>
      </c>
      <c r="R30" s="100"/>
      <c r="S30" s="100"/>
      <c r="T30" s="100"/>
      <c r="U30" s="100"/>
      <c r="V30" s="100"/>
      <c r="W30" s="101"/>
      <c r="X30" s="105" t="str">
        <f>"" &amp; A_BIRTHPLACE</f>
        <v/>
      </c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7"/>
    </row>
    <row r="31" spans="1:43" ht="11.1" customHeight="1" x14ac:dyDescent="0.2">
      <c r="A31" s="99" t="s">
        <v>8</v>
      </c>
      <c r="B31" s="100"/>
      <c r="C31" s="100"/>
      <c r="D31" s="100"/>
      <c r="E31" s="100"/>
      <c r="F31" s="100"/>
      <c r="G31" s="100"/>
      <c r="H31" s="100"/>
      <c r="I31" s="100"/>
      <c r="J31" s="101"/>
      <c r="K31" s="32" t="str">
        <f>IF(A_RESIDENT="1","þ","¨")</f>
        <v>¨</v>
      </c>
      <c r="L31" s="106" t="s">
        <v>9</v>
      </c>
      <c r="M31" s="106"/>
      <c r="N31" s="106"/>
      <c r="O31" s="106"/>
      <c r="P31" s="33" t="str">
        <f>IF(A_RESIDENT="0","þ","¨")</f>
        <v>¨</v>
      </c>
      <c r="Q31" s="106" t="s">
        <v>10</v>
      </c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25"/>
      <c r="AG31" s="126"/>
      <c r="AH31" s="150" t="s">
        <v>11</v>
      </c>
      <c r="AI31" s="151"/>
      <c r="AJ31" s="152"/>
      <c r="AK31" s="5" t="str">
        <f>IF(A_SEX="М","þ","¨")</f>
        <v>¨</v>
      </c>
      <c r="AL31" s="8" t="s">
        <v>12</v>
      </c>
      <c r="AM31" s="8"/>
      <c r="AN31" s="5" t="str">
        <f>IF(A_SEX="Ж","þ","¨")</f>
        <v>¨</v>
      </c>
      <c r="AO31" s="8" t="s">
        <v>13</v>
      </c>
      <c r="AP31" s="9"/>
    </row>
    <row r="32" spans="1:43" ht="11.1" customHeight="1" x14ac:dyDescent="0.2">
      <c r="A32" s="131" t="s">
        <v>14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2" t="s">
        <v>15</v>
      </c>
      <c r="L32" s="132"/>
      <c r="M32" s="132"/>
      <c r="N32" s="132"/>
      <c r="O32" s="132"/>
      <c r="P32" s="32" t="str">
        <f>IF(A_DOCTYPE="Паспорт РФ","þ","¨")</f>
        <v>¨</v>
      </c>
      <c r="Q32" s="106" t="s">
        <v>16</v>
      </c>
      <c r="R32" s="106"/>
      <c r="S32" s="106"/>
      <c r="T32" s="106"/>
      <c r="U32" s="106"/>
      <c r="V32" s="33" t="str">
        <f>IF(AND(A_DOCTYPE&lt;&gt;"Паспорт РФ",NOT(ISBLANK(A_DOCTYPE))),"þ","¨")</f>
        <v>¨</v>
      </c>
      <c r="W32" s="106" t="s">
        <v>17</v>
      </c>
      <c r="X32" s="106"/>
      <c r="Y32" s="106"/>
      <c r="Z32" s="106"/>
      <c r="AA32" s="106"/>
      <c r="AB32" s="106"/>
      <c r="AC32" s="106"/>
      <c r="AD32" s="106"/>
      <c r="AE32" s="106"/>
      <c r="AF32" s="106" t="str">
        <f>IF(A_DOCTYPE&lt;&gt;"Паспорт РФ","" &amp; A_DOCTYPE,"")</f>
        <v/>
      </c>
      <c r="AG32" s="106"/>
      <c r="AH32" s="106"/>
      <c r="AI32" s="106"/>
      <c r="AJ32" s="106"/>
      <c r="AK32" s="106"/>
      <c r="AL32" s="106"/>
      <c r="AM32" s="106"/>
      <c r="AN32" s="106"/>
      <c r="AO32" s="106"/>
      <c r="AP32" s="107"/>
    </row>
    <row r="33" spans="1:42" ht="11.1" customHeigh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2" t="s">
        <v>18</v>
      </c>
      <c r="L33" s="132"/>
      <c r="M33" s="132"/>
      <c r="N33" s="132"/>
      <c r="O33" s="132"/>
      <c r="P33" s="105" t="str">
        <f>IF(ISERR(FIND(" ",A_DOCNUM,1)),"",MID(A_DOCNUM,1,FIND(" ",A_DOCNUM,1)-1))</f>
        <v/>
      </c>
      <c r="Q33" s="106"/>
      <c r="R33" s="106"/>
      <c r="S33" s="107"/>
      <c r="T33" s="102" t="s">
        <v>19</v>
      </c>
      <c r="U33" s="103"/>
      <c r="V33" s="103"/>
      <c r="W33" s="103"/>
      <c r="X33" s="104"/>
      <c r="Y33" s="105" t="str">
        <f>IF(ISERR(FIND(" ",A_DOCNUM,1)),"" &amp; A_DOCNUM,MID(A_DOCNUM,FIND(" ",A_DOCNUM,1)+1,20))</f>
        <v/>
      </c>
      <c r="Z33" s="106"/>
      <c r="AA33" s="106"/>
      <c r="AB33" s="106"/>
      <c r="AC33" s="106"/>
      <c r="AD33" s="106"/>
      <c r="AE33" s="107"/>
      <c r="AF33" s="127" t="s">
        <v>20</v>
      </c>
      <c r="AG33" s="127"/>
      <c r="AH33" s="127"/>
      <c r="AI33" s="127"/>
      <c r="AJ33" s="127"/>
      <c r="AK33" s="128" t="str">
        <f>"" &amp; A_DOCDATE</f>
        <v/>
      </c>
      <c r="AL33" s="129"/>
      <c r="AM33" s="129"/>
      <c r="AN33" s="129"/>
      <c r="AO33" s="129"/>
      <c r="AP33" s="130"/>
    </row>
    <row r="34" spans="1:42" ht="11.1" customHeigh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2" t="s">
        <v>21</v>
      </c>
      <c r="L34" s="132"/>
      <c r="M34" s="132"/>
      <c r="N34" s="132"/>
      <c r="O34" s="132"/>
      <c r="P34" s="209" t="str">
        <f>"" &amp; A_DOCPLACE &amp; " " &amp; A_DOCPLACE_P</f>
        <v xml:space="preserve"> </v>
      </c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</row>
    <row r="35" spans="1:42" ht="11.1" customHeight="1" x14ac:dyDescent="0.2">
      <c r="A35" s="99" t="s">
        <v>48</v>
      </c>
      <c r="B35" s="100"/>
      <c r="C35" s="100"/>
      <c r="D35" s="100"/>
      <c r="E35" s="100"/>
      <c r="F35" s="100"/>
      <c r="G35" s="100"/>
      <c r="H35" s="100"/>
      <c r="I35" s="100"/>
      <c r="J35" s="101"/>
      <c r="K35" s="132" t="s">
        <v>18</v>
      </c>
      <c r="L35" s="132"/>
      <c r="M35" s="132"/>
      <c r="N35" s="132"/>
      <c r="O35" s="132"/>
      <c r="P35" s="154"/>
      <c r="Q35" s="154"/>
      <c r="R35" s="154"/>
      <c r="S35" s="154"/>
      <c r="T35" s="102" t="s">
        <v>19</v>
      </c>
      <c r="U35" s="103"/>
      <c r="V35" s="103"/>
      <c r="W35" s="103"/>
      <c r="X35" s="104"/>
      <c r="Y35" s="154"/>
      <c r="Z35" s="154"/>
      <c r="AA35" s="154"/>
      <c r="AB35" s="154"/>
      <c r="AC35" s="154"/>
      <c r="AD35" s="154"/>
      <c r="AE35" s="154"/>
      <c r="AF35" s="132" t="s">
        <v>22</v>
      </c>
      <c r="AG35" s="132"/>
      <c r="AH35" s="132"/>
      <c r="AI35" s="132"/>
      <c r="AJ35" s="132"/>
      <c r="AK35" s="105"/>
      <c r="AL35" s="106"/>
      <c r="AM35" s="106"/>
      <c r="AN35" s="106"/>
      <c r="AO35" s="106"/>
      <c r="AP35" s="107"/>
    </row>
    <row r="36" spans="1:42" ht="11.1" customHeight="1" x14ac:dyDescent="0.2">
      <c r="A36" s="150" t="s">
        <v>49</v>
      </c>
      <c r="B36" s="151"/>
      <c r="C36" s="151"/>
      <c r="D36" s="151"/>
      <c r="E36" s="151"/>
      <c r="F36" s="151"/>
      <c r="G36" s="151"/>
      <c r="H36" s="151"/>
      <c r="I36" s="151"/>
      <c r="J36" s="152"/>
      <c r="K36" s="221" t="s">
        <v>18</v>
      </c>
      <c r="L36" s="221"/>
      <c r="M36" s="221"/>
      <c r="N36" s="221"/>
      <c r="O36" s="221"/>
      <c r="P36" s="222"/>
      <c r="Q36" s="223"/>
      <c r="R36" s="223"/>
      <c r="S36" s="168"/>
      <c r="T36" s="113" t="s">
        <v>19</v>
      </c>
      <c r="U36" s="114"/>
      <c r="V36" s="114"/>
      <c r="W36" s="114"/>
      <c r="X36" s="115"/>
      <c r="Y36" s="222"/>
      <c r="Z36" s="223"/>
      <c r="AA36" s="223"/>
      <c r="AB36" s="223"/>
      <c r="AC36" s="223"/>
      <c r="AD36" s="223"/>
      <c r="AE36" s="168"/>
      <c r="AF36" s="221" t="s">
        <v>22</v>
      </c>
      <c r="AG36" s="221"/>
      <c r="AH36" s="221"/>
      <c r="AI36" s="221"/>
      <c r="AJ36" s="221"/>
      <c r="AK36" s="125"/>
      <c r="AL36" s="125"/>
      <c r="AM36" s="125"/>
      <c r="AN36" s="125"/>
      <c r="AO36" s="125"/>
      <c r="AP36" s="126"/>
    </row>
    <row r="37" spans="1:42" ht="11.1" customHeight="1" x14ac:dyDescent="0.2">
      <c r="A37" s="91" t="s">
        <v>78</v>
      </c>
      <c r="B37" s="92"/>
      <c r="C37" s="92"/>
      <c r="D37" s="92"/>
      <c r="E37" s="92"/>
      <c r="F37" s="92"/>
      <c r="G37" s="92"/>
      <c r="H37" s="92"/>
      <c r="I37" s="92"/>
      <c r="J37" s="93"/>
      <c r="K37" s="113" t="s">
        <v>18</v>
      </c>
      <c r="L37" s="114"/>
      <c r="M37" s="114"/>
      <c r="N37" s="114"/>
      <c r="O37" s="115"/>
      <c r="P37" s="215"/>
      <c r="Q37" s="216"/>
      <c r="R37" s="216"/>
      <c r="S37" s="217"/>
      <c r="T37" s="113" t="s">
        <v>19</v>
      </c>
      <c r="U37" s="114"/>
      <c r="V37" s="114"/>
      <c r="W37" s="114"/>
      <c r="X37" s="115"/>
      <c r="Y37" s="215"/>
      <c r="Z37" s="216"/>
      <c r="AA37" s="216"/>
      <c r="AB37" s="216"/>
      <c r="AC37" s="216"/>
      <c r="AD37" s="216"/>
      <c r="AE37" s="216"/>
      <c r="AF37" s="113" t="s">
        <v>22</v>
      </c>
      <c r="AG37" s="114"/>
      <c r="AH37" s="114"/>
      <c r="AI37" s="114"/>
      <c r="AJ37" s="115"/>
      <c r="AK37" s="119"/>
      <c r="AL37" s="120"/>
      <c r="AM37" s="120"/>
      <c r="AN37" s="120"/>
      <c r="AO37" s="120"/>
      <c r="AP37" s="121"/>
    </row>
    <row r="38" spans="1:42" ht="21" customHeight="1" x14ac:dyDescent="0.2">
      <c r="A38" s="94"/>
      <c r="B38" s="95"/>
      <c r="C38" s="95"/>
      <c r="D38" s="95"/>
      <c r="E38" s="95"/>
      <c r="F38" s="95"/>
      <c r="G38" s="95"/>
      <c r="H38" s="95"/>
      <c r="I38" s="95"/>
      <c r="J38" s="96"/>
      <c r="K38" s="116"/>
      <c r="L38" s="117"/>
      <c r="M38" s="117"/>
      <c r="N38" s="117"/>
      <c r="O38" s="118"/>
      <c r="P38" s="218"/>
      <c r="Q38" s="219"/>
      <c r="R38" s="219"/>
      <c r="S38" s="220"/>
      <c r="T38" s="116"/>
      <c r="U38" s="117"/>
      <c r="V38" s="117"/>
      <c r="W38" s="117"/>
      <c r="X38" s="118"/>
      <c r="Y38" s="218"/>
      <c r="Z38" s="219"/>
      <c r="AA38" s="219"/>
      <c r="AB38" s="219"/>
      <c r="AC38" s="219"/>
      <c r="AD38" s="219"/>
      <c r="AE38" s="219"/>
      <c r="AF38" s="116"/>
      <c r="AG38" s="117"/>
      <c r="AH38" s="117"/>
      <c r="AI38" s="117"/>
      <c r="AJ38" s="118"/>
      <c r="AK38" s="122"/>
      <c r="AL38" s="123"/>
      <c r="AM38" s="123"/>
      <c r="AN38" s="123"/>
      <c r="AO38" s="123"/>
      <c r="AP38" s="124"/>
    </row>
    <row r="39" spans="1:42" ht="11.1" customHeight="1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49"/>
      <c r="L39" s="49"/>
      <c r="M39" s="49"/>
      <c r="N39" s="49"/>
      <c r="O39" s="49"/>
      <c r="P39" s="50"/>
      <c r="Q39" s="50"/>
      <c r="R39" s="50"/>
      <c r="S39" s="50"/>
      <c r="T39" s="49"/>
      <c r="U39" s="49"/>
      <c r="V39" s="49"/>
      <c r="W39" s="49"/>
      <c r="X39" s="49"/>
      <c r="Y39" s="50"/>
      <c r="Z39" s="50"/>
      <c r="AA39" s="50"/>
      <c r="AB39" s="50"/>
      <c r="AC39" s="50"/>
      <c r="AD39" s="50"/>
      <c r="AE39" s="50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1"/>
    </row>
    <row r="40" spans="1:42" ht="11.1" customHeight="1" x14ac:dyDescent="0.2">
      <c r="A40" s="165" t="s">
        <v>23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7"/>
    </row>
    <row r="41" spans="1:42" ht="11.1" customHeight="1" x14ac:dyDescent="0.2">
      <c r="A41" s="209" t="str">
        <f>"" &amp; A_REGADDR</f>
        <v/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</row>
    <row r="42" spans="1:42" ht="11.1" customHeight="1" x14ac:dyDescent="0.2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</row>
    <row r="43" spans="1:42" ht="11.1" customHeight="1" x14ac:dyDescent="0.2">
      <c r="A43" s="108" t="s">
        <v>24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10"/>
    </row>
    <row r="44" spans="1:42" ht="11.1" customHeight="1" x14ac:dyDescent="0.2">
      <c r="A44" s="212" t="str">
        <f>"" &amp; A_POSTADDR</f>
        <v/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</row>
    <row r="45" spans="1:42" ht="11.1" customHeight="1" x14ac:dyDescent="0.2">
      <c r="A45" s="105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4"/>
    </row>
    <row r="46" spans="1:42" ht="11.1" customHeight="1" x14ac:dyDescent="0.2">
      <c r="A46" s="99" t="s">
        <v>25</v>
      </c>
      <c r="B46" s="100"/>
      <c r="C46" s="100"/>
      <c r="D46" s="100"/>
      <c r="E46" s="100"/>
      <c r="F46" s="100"/>
      <c r="G46" s="100"/>
      <c r="H46" s="100"/>
      <c r="I46" s="100"/>
      <c r="J46" s="101"/>
      <c r="K46" s="105" t="str">
        <f>"" &amp; A_FACTORY_NAME</f>
        <v/>
      </c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7"/>
      <c r="AG46" s="99" t="s">
        <v>26</v>
      </c>
      <c r="AH46" s="101"/>
      <c r="AI46" s="105" t="str">
        <f>"" &amp; A_INN</f>
        <v/>
      </c>
      <c r="AJ46" s="106"/>
      <c r="AK46" s="106"/>
      <c r="AL46" s="106"/>
      <c r="AM46" s="106"/>
      <c r="AN46" s="106"/>
      <c r="AO46" s="106"/>
      <c r="AP46" s="107"/>
    </row>
    <row r="47" spans="1:42" ht="11.1" customHeight="1" x14ac:dyDescent="0.2">
      <c r="A47" s="99" t="s">
        <v>27</v>
      </c>
      <c r="B47" s="100"/>
      <c r="C47" s="100"/>
      <c r="D47" s="100"/>
      <c r="E47" s="100"/>
      <c r="F47" s="100"/>
      <c r="G47" s="100"/>
      <c r="H47" s="100"/>
      <c r="I47" s="100"/>
      <c r="J47" s="101"/>
      <c r="K47" s="102" t="s">
        <v>28</v>
      </c>
      <c r="L47" s="103"/>
      <c r="M47" s="103"/>
      <c r="N47" s="104"/>
      <c r="O47" s="105" t="str">
        <f>"" &amp; A_PHONE</f>
        <v/>
      </c>
      <c r="P47" s="106"/>
      <c r="Q47" s="106"/>
      <c r="R47" s="106"/>
      <c r="S47" s="106"/>
      <c r="T47" s="106"/>
      <c r="U47" s="107"/>
      <c r="V47" s="102" t="s">
        <v>29</v>
      </c>
      <c r="W47" s="103"/>
      <c r="X47" s="103"/>
      <c r="Y47" s="104"/>
      <c r="Z47" s="105" t="str">
        <f>"" &amp; A_PHONE_M</f>
        <v/>
      </c>
      <c r="AA47" s="106"/>
      <c r="AB47" s="106"/>
      <c r="AC47" s="106"/>
      <c r="AD47" s="106"/>
      <c r="AE47" s="106"/>
      <c r="AF47" s="107"/>
      <c r="AG47" s="102" t="s">
        <v>30</v>
      </c>
      <c r="AH47" s="103"/>
      <c r="AI47" s="104"/>
      <c r="AJ47" s="105"/>
      <c r="AK47" s="106"/>
      <c r="AL47" s="106"/>
      <c r="AM47" s="106"/>
      <c r="AN47" s="106"/>
      <c r="AO47" s="106"/>
      <c r="AP47" s="107"/>
    </row>
    <row r="48" spans="1:42" ht="11.1" customHeight="1" x14ac:dyDescent="0.2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</row>
    <row r="49" spans="1:42" ht="11.25" customHeight="1" x14ac:dyDescent="0.2">
      <c r="A49" s="143" t="s">
        <v>87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</row>
    <row r="50" spans="1:42" ht="11.25" customHeight="1" x14ac:dyDescent="0.2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</row>
    <row r="51" spans="1:42" ht="11.25" customHeight="1" x14ac:dyDescent="0.2">
      <c r="A51" s="188" t="s">
        <v>4</v>
      </c>
      <c r="B51" s="189"/>
      <c r="C51" s="99" t="s">
        <v>34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1"/>
    </row>
    <row r="52" spans="1:42" ht="11.25" customHeight="1" x14ac:dyDescent="0.2">
      <c r="A52" s="190"/>
      <c r="B52" s="191"/>
      <c r="C52" s="192" t="s">
        <v>36</v>
      </c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4"/>
      <c r="Z52" s="196" t="s">
        <v>35</v>
      </c>
      <c r="AA52" s="196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95"/>
    </row>
    <row r="53" spans="1:42" ht="11.1" customHeight="1" x14ac:dyDescent="0.2">
      <c r="A53" s="144" t="s">
        <v>37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6"/>
    </row>
    <row r="54" spans="1:42" ht="11.1" customHeight="1" x14ac:dyDescent="0.2">
      <c r="A54" s="136" t="s">
        <v>101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8"/>
    </row>
    <row r="55" spans="1:42" ht="11.1" customHeight="1" x14ac:dyDescent="0.2">
      <c r="A55" s="136" t="s">
        <v>42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8"/>
    </row>
    <row r="56" spans="1:42" ht="11.1" customHeight="1" x14ac:dyDescent="0.2">
      <c r="A56" s="139" t="s">
        <v>43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1"/>
    </row>
    <row r="57" spans="1:42" ht="11.1" customHeight="1" x14ac:dyDescent="0.2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</row>
    <row r="58" spans="1:42" s="15" customFormat="1" ht="10.5" customHeight="1" x14ac:dyDescent="0.2">
      <c r="A58" s="142" t="s">
        <v>79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3"/>
      <c r="AC58" s="143"/>
      <c r="AD58" s="143"/>
      <c r="AE58" s="143"/>
      <c r="AF58" s="143"/>
      <c r="AG58" s="143"/>
      <c r="AH58" s="143"/>
      <c r="AI58" s="143"/>
      <c r="AJ58" s="142"/>
      <c r="AK58" s="142"/>
      <c r="AL58" s="142"/>
      <c r="AM58" s="142"/>
      <c r="AN58" s="142"/>
      <c r="AO58" s="142"/>
      <c r="AP58" s="142"/>
    </row>
    <row r="59" spans="1:42" s="15" customFormat="1" ht="12" customHeight="1" x14ac:dyDescent="0.2">
      <c r="A59" s="99" t="s">
        <v>5</v>
      </c>
      <c r="B59" s="100"/>
      <c r="C59" s="100"/>
      <c r="D59" s="100"/>
      <c r="E59" s="100"/>
      <c r="F59" s="100"/>
      <c r="G59" s="100"/>
      <c r="H59" s="100"/>
      <c r="I59" s="100"/>
      <c r="J59" s="101"/>
      <c r="K59" s="105" t="str">
        <f>"" &amp; C_FIO</f>
        <v/>
      </c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7"/>
    </row>
    <row r="60" spans="1:42" s="15" customFormat="1" ht="10.5" customHeight="1" x14ac:dyDescent="0.2">
      <c r="A60" s="108" t="s">
        <v>80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10"/>
    </row>
    <row r="61" spans="1:42" s="15" customFormat="1" ht="10.5" customHeight="1" x14ac:dyDescent="0.2">
      <c r="A61" s="89" t="str">
        <f>MID(C_FIOLATIN,1,1)</f>
        <v/>
      </c>
      <c r="B61" s="90"/>
      <c r="C61" s="89" t="str">
        <f>MID(C_FIOLATIN,2,1)</f>
        <v/>
      </c>
      <c r="D61" s="90"/>
      <c r="E61" s="89" t="str">
        <f>MID(C_FIOLATIN,3,1)</f>
        <v/>
      </c>
      <c r="F61" s="90"/>
      <c r="G61" s="89" t="str">
        <f>MID(C_FIOLATIN,4,1)</f>
        <v/>
      </c>
      <c r="H61" s="90"/>
      <c r="I61" s="89" t="str">
        <f>MID(C_FIOLATIN,5,1)</f>
        <v/>
      </c>
      <c r="J61" s="90"/>
      <c r="K61" s="89" t="str">
        <f>MID(C_FIOLATIN,6,1)</f>
        <v/>
      </c>
      <c r="L61" s="90"/>
      <c r="M61" s="89" t="str">
        <f>MID(C_FIOLATIN,7,1)</f>
        <v/>
      </c>
      <c r="N61" s="90"/>
      <c r="O61" s="89" t="str">
        <f>MID(C_FIOLATIN,8,1)</f>
        <v/>
      </c>
      <c r="P61" s="90"/>
      <c r="Q61" s="89" t="str">
        <f>MID(C_FIOLATIN,9,1)</f>
        <v/>
      </c>
      <c r="R61" s="90"/>
      <c r="S61" s="89" t="str">
        <f>MID(C_FIOLATIN,10,1)</f>
        <v/>
      </c>
      <c r="T61" s="90"/>
      <c r="U61" s="89" t="str">
        <f>MID(C_FIOLATIN,11,1)</f>
        <v/>
      </c>
      <c r="V61" s="90"/>
      <c r="W61" s="89" t="str">
        <f>MID(C_FIOLATIN,12,1)</f>
        <v/>
      </c>
      <c r="X61" s="90"/>
      <c r="Y61" s="89" t="str">
        <f>MID(C_FIOLATIN,13,1)</f>
        <v/>
      </c>
      <c r="Z61" s="90"/>
      <c r="AA61" s="89" t="str">
        <f>MID(C_FIOLATIN,14,1)</f>
        <v/>
      </c>
      <c r="AB61" s="90"/>
      <c r="AC61" s="89" t="str">
        <f>MID(C_FIOLATIN,15,1)</f>
        <v/>
      </c>
      <c r="AD61" s="90"/>
      <c r="AE61" s="89" t="str">
        <f>MID(C_FIOLATIN,16,1)</f>
        <v/>
      </c>
      <c r="AF61" s="90"/>
      <c r="AG61" s="89" t="str">
        <f>MID(C_FIOLATIN,17,1)</f>
        <v/>
      </c>
      <c r="AH61" s="90"/>
      <c r="AI61" s="89" t="str">
        <f>MID(C_FIOLATIN,18,1)</f>
        <v/>
      </c>
      <c r="AJ61" s="90"/>
      <c r="AK61" s="89" t="str">
        <f>MID(C_FIOLATIN,19,1)</f>
        <v/>
      </c>
      <c r="AL61" s="135"/>
      <c r="AM61" s="97"/>
      <c r="AN61" s="97"/>
      <c r="AO61" s="97"/>
      <c r="AP61" s="98"/>
    </row>
    <row r="62" spans="1:42" s="15" customFormat="1" ht="10.5" customHeight="1" x14ac:dyDescent="0.2">
      <c r="A62" s="99" t="s">
        <v>6</v>
      </c>
      <c r="B62" s="100"/>
      <c r="C62" s="100"/>
      <c r="D62" s="100"/>
      <c r="E62" s="100"/>
      <c r="F62" s="100"/>
      <c r="G62" s="100"/>
      <c r="H62" s="100"/>
      <c r="I62" s="100"/>
      <c r="J62" s="101"/>
      <c r="K62" s="105" t="str">
        <f>"" &amp; C_BIRTHDAY</f>
        <v/>
      </c>
      <c r="L62" s="106"/>
      <c r="M62" s="106"/>
      <c r="N62" s="106"/>
      <c r="O62" s="106"/>
      <c r="P62" s="107"/>
      <c r="Q62" s="99" t="s">
        <v>7</v>
      </c>
      <c r="R62" s="100"/>
      <c r="S62" s="100"/>
      <c r="T62" s="100"/>
      <c r="U62" s="100"/>
      <c r="V62" s="100"/>
      <c r="W62" s="101"/>
      <c r="X62" s="105" t="str">
        <f>"" &amp; C_BIRTHPLACE</f>
        <v/>
      </c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7"/>
    </row>
    <row r="63" spans="1:42" s="15" customFormat="1" ht="10.5" customHeight="1" x14ac:dyDescent="0.2">
      <c r="A63" s="99" t="s">
        <v>8</v>
      </c>
      <c r="B63" s="100"/>
      <c r="C63" s="100"/>
      <c r="D63" s="100"/>
      <c r="E63" s="100"/>
      <c r="F63" s="100"/>
      <c r="G63" s="100"/>
      <c r="H63" s="100"/>
      <c r="I63" s="100"/>
      <c r="J63" s="101"/>
      <c r="K63" s="7" t="str">
        <f>IF(C_RESIDENT="1","þ","¨")</f>
        <v>¨</v>
      </c>
      <c r="L63" s="106" t="s">
        <v>9</v>
      </c>
      <c r="M63" s="106"/>
      <c r="N63" s="106"/>
      <c r="O63" s="106"/>
      <c r="P63" s="6" t="str">
        <f>IF(C_RESIDENT="0","þ","¨")</f>
        <v>¨</v>
      </c>
      <c r="Q63" s="106" t="s">
        <v>10</v>
      </c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25"/>
      <c r="AG63" s="126"/>
      <c r="AH63" s="99" t="s">
        <v>11</v>
      </c>
      <c r="AI63" s="100"/>
      <c r="AJ63" s="101"/>
      <c r="AK63" s="5" t="str">
        <f>IF(C_SEX="М","þ","¨")</f>
        <v>¨</v>
      </c>
      <c r="AL63" s="8" t="s">
        <v>12</v>
      </c>
      <c r="AM63" s="8"/>
      <c r="AN63" s="5" t="str">
        <f>IF(C_SEX="Ж","þ","¨")</f>
        <v>¨</v>
      </c>
      <c r="AO63" s="8" t="s">
        <v>13</v>
      </c>
      <c r="AP63" s="9"/>
    </row>
    <row r="64" spans="1:42" s="15" customFormat="1" ht="10.5" customHeight="1" x14ac:dyDescent="0.2">
      <c r="A64" s="131" t="s">
        <v>14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2" t="s">
        <v>15</v>
      </c>
      <c r="L64" s="132"/>
      <c r="M64" s="132"/>
      <c r="N64" s="132"/>
      <c r="O64" s="132"/>
      <c r="P64" s="7" t="str">
        <f>IF(C_DOCTYPE="Паспорт РФ","þ","¨")</f>
        <v>¨</v>
      </c>
      <c r="Q64" s="106" t="s">
        <v>16</v>
      </c>
      <c r="R64" s="106"/>
      <c r="S64" s="106"/>
      <c r="T64" s="106"/>
      <c r="U64" s="106"/>
      <c r="V64" s="6" t="str">
        <f>IF(AND(C_DOCTYPE&lt;&gt;"Паспорт РФ",NOT(ISBLANK(C_DOCTYPE))),"þ","¨")</f>
        <v>¨</v>
      </c>
      <c r="W64" s="106" t="s">
        <v>17</v>
      </c>
      <c r="X64" s="106"/>
      <c r="Y64" s="106"/>
      <c r="Z64" s="106"/>
      <c r="AA64" s="106"/>
      <c r="AB64" s="106"/>
      <c r="AC64" s="106"/>
      <c r="AD64" s="106"/>
      <c r="AE64" s="106"/>
      <c r="AF64" s="106" t="str">
        <f>IF(C_DOCTYPE&lt;&gt;"Паспорт РФ","" &amp; C_DOCTYPE,"")</f>
        <v/>
      </c>
      <c r="AG64" s="106"/>
      <c r="AH64" s="106"/>
      <c r="AI64" s="106"/>
      <c r="AJ64" s="106"/>
      <c r="AK64" s="106"/>
      <c r="AL64" s="106"/>
      <c r="AM64" s="106"/>
      <c r="AN64" s="106"/>
      <c r="AO64" s="106"/>
      <c r="AP64" s="107"/>
    </row>
    <row r="65" spans="1:42" s="15" customFormat="1" ht="10.5" customHeigh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2" t="s">
        <v>18</v>
      </c>
      <c r="L65" s="132"/>
      <c r="M65" s="132"/>
      <c r="N65" s="132"/>
      <c r="O65" s="132"/>
      <c r="P65" s="105" t="str">
        <f>IF(ISERR(FIND(" ",C_DOCNUM,1)),"",MID(C_DOCNUM,1,FIND(" ",C_DOCNUM,1)-1))</f>
        <v/>
      </c>
      <c r="Q65" s="106"/>
      <c r="R65" s="106"/>
      <c r="S65" s="107"/>
      <c r="T65" s="102" t="s">
        <v>19</v>
      </c>
      <c r="U65" s="103"/>
      <c r="V65" s="103"/>
      <c r="W65" s="103"/>
      <c r="X65" s="104"/>
      <c r="Y65" s="105" t="str">
        <f>IF(ISERR(FIND(" ",C_DOCNUM,1)),"" &amp; C_DOCNUM,MID(C_DOCNUM,FIND(" ",C_DOCNUM,1)+1,20))</f>
        <v/>
      </c>
      <c r="Z65" s="106"/>
      <c r="AA65" s="106"/>
      <c r="AB65" s="106"/>
      <c r="AC65" s="106"/>
      <c r="AD65" s="106"/>
      <c r="AE65" s="107"/>
      <c r="AF65" s="102" t="s">
        <v>20</v>
      </c>
      <c r="AG65" s="103"/>
      <c r="AH65" s="103"/>
      <c r="AI65" s="103"/>
      <c r="AJ65" s="104"/>
      <c r="AK65" s="128" t="str">
        <f>"" &amp; C_DOCDATE</f>
        <v/>
      </c>
      <c r="AL65" s="129"/>
      <c r="AM65" s="129"/>
      <c r="AN65" s="129"/>
      <c r="AO65" s="129"/>
      <c r="AP65" s="130"/>
    </row>
    <row r="66" spans="1:42" s="15" customFormat="1" ht="10.5" customHeigh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2" t="s">
        <v>21</v>
      </c>
      <c r="L66" s="132"/>
      <c r="M66" s="132"/>
      <c r="N66" s="132"/>
      <c r="O66" s="132"/>
      <c r="P66" s="105" t="str">
        <f>"" &amp; C_DOCPLACE &amp; " " &amp; C_DOCPLACE_P</f>
        <v xml:space="preserve"> </v>
      </c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7"/>
    </row>
    <row r="67" spans="1:42" s="15" customFormat="1" ht="10.5" customHeight="1" x14ac:dyDescent="0.2">
      <c r="A67" s="99" t="s">
        <v>48</v>
      </c>
      <c r="B67" s="100"/>
      <c r="C67" s="100"/>
      <c r="D67" s="100"/>
      <c r="E67" s="100"/>
      <c r="F67" s="100"/>
      <c r="G67" s="100"/>
      <c r="H67" s="100"/>
      <c r="I67" s="100"/>
      <c r="J67" s="101"/>
      <c r="K67" s="132" t="s">
        <v>18</v>
      </c>
      <c r="L67" s="132"/>
      <c r="M67" s="132"/>
      <c r="N67" s="132"/>
      <c r="O67" s="132"/>
      <c r="P67" s="154"/>
      <c r="Q67" s="154"/>
      <c r="R67" s="154"/>
      <c r="S67" s="154"/>
      <c r="T67" s="102" t="s">
        <v>19</v>
      </c>
      <c r="U67" s="103"/>
      <c r="V67" s="103"/>
      <c r="W67" s="103"/>
      <c r="X67" s="104"/>
      <c r="Y67" s="154"/>
      <c r="Z67" s="154"/>
      <c r="AA67" s="154"/>
      <c r="AB67" s="154"/>
      <c r="AC67" s="154"/>
      <c r="AD67" s="154"/>
      <c r="AE67" s="154"/>
      <c r="AF67" s="102" t="s">
        <v>22</v>
      </c>
      <c r="AG67" s="103"/>
      <c r="AH67" s="103"/>
      <c r="AI67" s="103"/>
      <c r="AJ67" s="104"/>
      <c r="AK67" s="105"/>
      <c r="AL67" s="106"/>
      <c r="AM67" s="106"/>
      <c r="AN67" s="106"/>
      <c r="AO67" s="106"/>
      <c r="AP67" s="107"/>
    </row>
    <row r="68" spans="1:42" s="15" customFormat="1" ht="10.5" customHeight="1" x14ac:dyDescent="0.2">
      <c r="A68" s="99" t="s">
        <v>49</v>
      </c>
      <c r="B68" s="100"/>
      <c r="C68" s="100"/>
      <c r="D68" s="100"/>
      <c r="E68" s="100"/>
      <c r="F68" s="100"/>
      <c r="G68" s="100"/>
      <c r="H68" s="100"/>
      <c r="I68" s="100"/>
      <c r="J68" s="101"/>
      <c r="K68" s="132" t="s">
        <v>18</v>
      </c>
      <c r="L68" s="132"/>
      <c r="M68" s="132"/>
      <c r="N68" s="132"/>
      <c r="O68" s="132"/>
      <c r="P68" s="154"/>
      <c r="Q68" s="154"/>
      <c r="R68" s="154"/>
      <c r="S68" s="154"/>
      <c r="T68" s="102" t="s">
        <v>19</v>
      </c>
      <c r="U68" s="103"/>
      <c r="V68" s="103"/>
      <c r="W68" s="103"/>
      <c r="X68" s="104"/>
      <c r="Y68" s="154"/>
      <c r="Z68" s="154"/>
      <c r="AA68" s="154"/>
      <c r="AB68" s="154"/>
      <c r="AC68" s="154"/>
      <c r="AD68" s="154"/>
      <c r="AE68" s="154"/>
      <c r="AF68" s="102" t="s">
        <v>22</v>
      </c>
      <c r="AG68" s="103"/>
      <c r="AH68" s="103"/>
      <c r="AI68" s="103"/>
      <c r="AJ68" s="104"/>
      <c r="AK68" s="105"/>
      <c r="AL68" s="106"/>
      <c r="AM68" s="106"/>
      <c r="AN68" s="106"/>
      <c r="AO68" s="106"/>
      <c r="AP68" s="107"/>
    </row>
    <row r="69" spans="1:42" s="15" customFormat="1" ht="10.5" customHeight="1" x14ac:dyDescent="0.2">
      <c r="A69" s="206" t="s">
        <v>78</v>
      </c>
      <c r="B69" s="207"/>
      <c r="C69" s="207"/>
      <c r="D69" s="207"/>
      <c r="E69" s="207"/>
      <c r="F69" s="207"/>
      <c r="G69" s="207"/>
      <c r="H69" s="207"/>
      <c r="I69" s="207"/>
      <c r="J69" s="207"/>
      <c r="K69" s="132" t="s">
        <v>18</v>
      </c>
      <c r="L69" s="208"/>
      <c r="M69" s="208"/>
      <c r="N69" s="208"/>
      <c r="O69" s="208"/>
      <c r="P69" s="168"/>
      <c r="Q69" s="169"/>
      <c r="R69" s="169"/>
      <c r="S69" s="170"/>
      <c r="T69" s="132" t="s">
        <v>19</v>
      </c>
      <c r="U69" s="208"/>
      <c r="V69" s="208"/>
      <c r="W69" s="208"/>
      <c r="X69" s="208"/>
      <c r="Y69" s="168"/>
      <c r="Z69" s="169"/>
      <c r="AA69" s="169"/>
      <c r="AB69" s="169"/>
      <c r="AC69" s="169"/>
      <c r="AD69" s="169"/>
      <c r="AE69" s="170"/>
      <c r="AF69" s="113" t="s">
        <v>22</v>
      </c>
      <c r="AG69" s="114"/>
      <c r="AH69" s="114"/>
      <c r="AI69" s="114"/>
      <c r="AJ69" s="115"/>
      <c r="AK69" s="174"/>
      <c r="AL69" s="175"/>
      <c r="AM69" s="175"/>
      <c r="AN69" s="175"/>
      <c r="AO69" s="175"/>
      <c r="AP69" s="176"/>
    </row>
    <row r="70" spans="1:42" s="15" customFormat="1" ht="14.25" customHeight="1" x14ac:dyDescent="0.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8"/>
      <c r="L70" s="208"/>
      <c r="M70" s="208"/>
      <c r="N70" s="208"/>
      <c r="O70" s="208"/>
      <c r="P70" s="171"/>
      <c r="Q70" s="172"/>
      <c r="R70" s="172"/>
      <c r="S70" s="173"/>
      <c r="T70" s="208"/>
      <c r="U70" s="208"/>
      <c r="V70" s="208"/>
      <c r="W70" s="208"/>
      <c r="X70" s="208"/>
      <c r="Y70" s="171"/>
      <c r="Z70" s="172"/>
      <c r="AA70" s="172"/>
      <c r="AB70" s="172"/>
      <c r="AC70" s="172"/>
      <c r="AD70" s="172"/>
      <c r="AE70" s="173"/>
      <c r="AF70" s="116"/>
      <c r="AG70" s="117"/>
      <c r="AH70" s="117"/>
      <c r="AI70" s="117"/>
      <c r="AJ70" s="118"/>
      <c r="AK70" s="177"/>
      <c r="AL70" s="178"/>
      <c r="AM70" s="178"/>
      <c r="AN70" s="178"/>
      <c r="AO70" s="178"/>
      <c r="AP70" s="179"/>
    </row>
    <row r="71" spans="1:42" s="30" customFormat="1" ht="10.5" customHeight="1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53"/>
      <c r="L71" s="53"/>
      <c r="M71" s="53"/>
      <c r="N71" s="53"/>
      <c r="O71" s="53"/>
      <c r="P71" s="55"/>
      <c r="Q71" s="55"/>
      <c r="R71" s="55"/>
      <c r="S71" s="55"/>
      <c r="T71" s="53"/>
      <c r="U71" s="53"/>
      <c r="V71" s="53"/>
      <c r="W71" s="53"/>
      <c r="X71" s="53"/>
      <c r="Y71" s="55"/>
      <c r="Z71" s="55"/>
      <c r="AA71" s="55"/>
      <c r="AB71" s="55"/>
      <c r="AC71" s="55"/>
      <c r="AD71" s="55"/>
      <c r="AE71" s="55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1:42" s="15" customFormat="1" ht="10.5" customHeight="1" x14ac:dyDescent="0.2">
      <c r="A72" s="165" t="s">
        <v>23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7"/>
    </row>
    <row r="73" spans="1:42" s="15" customFormat="1" ht="10.5" customHeight="1" x14ac:dyDescent="0.2">
      <c r="A73" s="105" t="str">
        <f>"" &amp; C_REGADDR</f>
        <v/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7"/>
    </row>
    <row r="74" spans="1:42" s="15" customFormat="1" ht="10.5" customHeight="1" x14ac:dyDescent="0.2">
      <c r="A74" s="105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7"/>
    </row>
    <row r="75" spans="1:42" s="15" customFormat="1" ht="10.5" customHeight="1" x14ac:dyDescent="0.2">
      <c r="A75" s="165" t="s">
        <v>24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7"/>
    </row>
    <row r="76" spans="1:42" s="15" customFormat="1" ht="10.5" customHeight="1" x14ac:dyDescent="0.2">
      <c r="A76" s="105" t="str">
        <f>"" &amp; C_POSTADDR</f>
        <v/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7"/>
    </row>
    <row r="77" spans="1:42" s="15" customFormat="1" ht="10.5" customHeight="1" x14ac:dyDescent="0.2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7"/>
    </row>
    <row r="78" spans="1:42" s="15" customFormat="1" ht="10.5" customHeight="1" x14ac:dyDescent="0.2">
      <c r="A78" s="99" t="s">
        <v>25</v>
      </c>
      <c r="B78" s="100"/>
      <c r="C78" s="100"/>
      <c r="D78" s="100"/>
      <c r="E78" s="100"/>
      <c r="F78" s="100"/>
      <c r="G78" s="100"/>
      <c r="H78" s="100"/>
      <c r="I78" s="100"/>
      <c r="J78" s="101"/>
      <c r="K78" s="105" t="str">
        <f>"" &amp; C_FACTORY_NAME</f>
        <v/>
      </c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7"/>
    </row>
    <row r="79" spans="1:42" s="15" customFormat="1" ht="10.5" customHeight="1" x14ac:dyDescent="0.2">
      <c r="A79" s="99" t="s">
        <v>27</v>
      </c>
      <c r="B79" s="100"/>
      <c r="C79" s="100"/>
      <c r="D79" s="100"/>
      <c r="E79" s="100"/>
      <c r="F79" s="100"/>
      <c r="G79" s="100"/>
      <c r="H79" s="100"/>
      <c r="I79" s="100"/>
      <c r="J79" s="101"/>
      <c r="K79" s="132" t="s">
        <v>28</v>
      </c>
      <c r="L79" s="132"/>
      <c r="M79" s="132"/>
      <c r="N79" s="132"/>
      <c r="O79" s="209" t="str">
        <f>"" &amp; kjlk</f>
        <v/>
      </c>
      <c r="P79" s="209"/>
      <c r="Q79" s="209"/>
      <c r="R79" s="209"/>
      <c r="S79" s="209"/>
      <c r="T79" s="209"/>
      <c r="U79" s="209"/>
      <c r="V79" s="132" t="s">
        <v>29</v>
      </c>
      <c r="W79" s="132"/>
      <c r="X79" s="132"/>
      <c r="Y79" s="132"/>
      <c r="Z79" s="209" t="str">
        <f>"" &amp; C_PHONE_M</f>
        <v/>
      </c>
      <c r="AA79" s="209"/>
      <c r="AB79" s="209"/>
      <c r="AC79" s="209"/>
      <c r="AD79" s="209"/>
      <c r="AE79" s="209"/>
      <c r="AF79" s="209"/>
      <c r="AG79" s="102" t="s">
        <v>30</v>
      </c>
      <c r="AH79" s="103"/>
      <c r="AI79" s="104"/>
      <c r="AJ79" s="209"/>
      <c r="AK79" s="209"/>
      <c r="AL79" s="209"/>
      <c r="AM79" s="209"/>
      <c r="AN79" s="209"/>
      <c r="AO79" s="209"/>
      <c r="AP79" s="209"/>
    </row>
    <row r="80" spans="1:42" s="15" customFormat="1" ht="9" customHeight="1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61"/>
    </row>
    <row r="81" spans="1:42" s="15" customFormat="1" ht="10.5" customHeight="1" x14ac:dyDescent="0.2">
      <c r="A81" s="149" t="s">
        <v>31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</row>
    <row r="82" spans="1:42" s="15" customFormat="1" ht="10.5" customHeight="1" x14ac:dyDescent="0.2">
      <c r="A82" s="203" t="s">
        <v>104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5"/>
    </row>
    <row r="83" spans="1:42" s="15" customFormat="1" ht="10.5" customHeight="1" x14ac:dyDescent="0.2">
      <c r="A83" s="200" t="s">
        <v>103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8"/>
    </row>
    <row r="84" spans="1:42" s="15" customFormat="1" ht="9.75" customHeight="1" x14ac:dyDescent="0.2">
      <c r="A84" s="136" t="s">
        <v>99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2"/>
    </row>
    <row r="85" spans="1:42" s="15" customFormat="1" ht="10.5" customHeight="1" x14ac:dyDescent="0.2">
      <c r="A85" s="200" t="s">
        <v>98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8"/>
    </row>
    <row r="86" spans="1:42" s="15" customFormat="1" ht="10.5" customHeight="1" x14ac:dyDescent="0.2">
      <c r="A86" s="136" t="s">
        <v>38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2"/>
    </row>
    <row r="87" spans="1:42" s="15" customFormat="1" ht="10.5" customHeight="1" x14ac:dyDescent="0.2">
      <c r="A87" s="136" t="s">
        <v>39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2"/>
    </row>
    <row r="88" spans="1:42" s="15" customFormat="1" ht="10.5" customHeight="1" x14ac:dyDescent="0.2">
      <c r="A88" s="200" t="s">
        <v>40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8"/>
    </row>
    <row r="89" spans="1:42" s="15" customFormat="1" ht="10.5" customHeight="1" x14ac:dyDescent="0.2">
      <c r="A89" s="136" t="s">
        <v>41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2"/>
    </row>
    <row r="90" spans="1:42" s="15" customFormat="1" ht="10.5" customHeight="1" x14ac:dyDescent="0.2">
      <c r="A90" s="139" t="s">
        <v>102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1"/>
    </row>
    <row r="91" spans="1:42" ht="11.1" customHeight="1" x14ac:dyDescent="0.2">
      <c r="A91" s="147" t="str">
        <f>"" &amp; vvv</f>
        <v/>
      </c>
      <c r="B91" s="147"/>
      <c r="C91" s="147"/>
      <c r="D91" s="147"/>
      <c r="E91" s="147"/>
      <c r="F91" s="147"/>
      <c r="G91" s="147"/>
      <c r="H91" s="147"/>
      <c r="J91" s="147"/>
      <c r="K91" s="147"/>
      <c r="L91" s="147"/>
      <c r="M91" s="147"/>
      <c r="N91" s="147"/>
      <c r="O91" s="147"/>
      <c r="P91" s="147"/>
      <c r="Q91" s="147"/>
      <c r="S91" s="147" t="str">
        <f>IF(ISERR((FIND(" ",aasd,1))),""&amp;aasd,MID(aasd,1,FIND(" ",aasd,1)) &amp; IF(ISERR(MID(aasd,FIND(" ",aasd,1)+1,1)),"",MID(aasd,FIND(" ",aasd,1)+1,1) &amp; ". " &amp; IF(ISERR(FIND(" ",aasd,FIND(" ",aasd,1)+1)),"",MID(aasd,FIND(" ",aasd,FIND(" ",aasd,1)+1)+1,1) &amp; ".")))</f>
        <v/>
      </c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ht="9.9499999999999993" customHeight="1" x14ac:dyDescent="0.2">
      <c r="A92" s="162" t="s">
        <v>32</v>
      </c>
      <c r="B92" s="162"/>
      <c r="C92" s="162"/>
      <c r="D92" s="162"/>
      <c r="E92" s="162"/>
      <c r="F92" s="162"/>
      <c r="G92" s="162"/>
      <c r="H92" s="162"/>
      <c r="J92" s="162" t="s">
        <v>81</v>
      </c>
      <c r="K92" s="162"/>
      <c r="L92" s="162"/>
      <c r="M92" s="162"/>
      <c r="N92" s="162"/>
      <c r="O92" s="162"/>
      <c r="P92" s="162"/>
      <c r="Q92" s="162"/>
      <c r="S92" s="162" t="s">
        <v>33</v>
      </c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</row>
    <row r="93" spans="1:42" ht="9.9499999999999993" customHeight="1" x14ac:dyDescent="0.2">
      <c r="A93" s="64"/>
      <c r="B93" s="64"/>
      <c r="C93" s="64"/>
      <c r="D93" s="64"/>
      <c r="E93" s="64"/>
      <c r="F93" s="64"/>
      <c r="G93" s="64"/>
      <c r="H93" s="64"/>
      <c r="J93" s="64"/>
      <c r="K93" s="64"/>
      <c r="L93" s="64"/>
      <c r="M93" s="64"/>
      <c r="N93" s="64"/>
      <c r="O93" s="64"/>
      <c r="P93" s="64"/>
      <c r="Q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</row>
    <row r="94" spans="1:42" s="15" customFormat="1" ht="10.5" customHeight="1" x14ac:dyDescent="0.2">
      <c r="A94" s="149" t="s">
        <v>31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</row>
    <row r="95" spans="1:42" ht="9.9499999999999993" customHeight="1" x14ac:dyDescent="0.2">
      <c r="A95" s="148" t="s">
        <v>100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63"/>
    </row>
    <row r="96" spans="1:42" ht="9.9499999999999993" customHeight="1" x14ac:dyDescent="0.2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4"/>
    </row>
    <row r="97" spans="1:42" ht="11.1" customHeight="1" x14ac:dyDescent="0.2">
      <c r="A97" s="147" t="str">
        <f>"" &amp; vvv</f>
        <v/>
      </c>
      <c r="B97" s="147"/>
      <c r="C97" s="147"/>
      <c r="D97" s="147"/>
      <c r="E97" s="147"/>
      <c r="F97" s="147"/>
      <c r="G97" s="147"/>
      <c r="H97" s="147"/>
      <c r="J97" s="147"/>
      <c r="K97" s="147"/>
      <c r="L97" s="147"/>
      <c r="M97" s="147"/>
      <c r="N97" s="147"/>
      <c r="O97" s="147"/>
      <c r="P97" s="147"/>
      <c r="Q97" s="147"/>
      <c r="S97" s="147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11.1" customHeight="1" x14ac:dyDescent="0.2">
      <c r="A98" s="162" t="s">
        <v>32</v>
      </c>
      <c r="B98" s="162"/>
      <c r="C98" s="162"/>
      <c r="D98" s="162"/>
      <c r="E98" s="162"/>
      <c r="F98" s="162"/>
      <c r="G98" s="162"/>
      <c r="H98" s="162"/>
      <c r="J98" s="162" t="s">
        <v>82</v>
      </c>
      <c r="K98" s="162"/>
      <c r="L98" s="162"/>
      <c r="M98" s="162"/>
      <c r="N98" s="162"/>
      <c r="O98" s="162"/>
      <c r="P98" s="162"/>
      <c r="Q98" s="162"/>
      <c r="S98" s="162" t="s">
        <v>33</v>
      </c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ht="9.9499999999999993" customHeight="1" x14ac:dyDescent="0.2">
      <c r="A99" s="142" t="s">
        <v>44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</row>
    <row r="100" spans="1:42" ht="9.9499999999999993" customHeight="1" x14ac:dyDescent="0.2">
      <c r="A100" s="99" t="s">
        <v>50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1"/>
    </row>
    <row r="101" spans="1:42" ht="9.9499999999999993" customHeight="1" x14ac:dyDescent="0.2">
      <c r="A101" s="1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7"/>
    </row>
    <row r="102" spans="1:42" ht="9.9499999999999993" customHeight="1" x14ac:dyDescent="0.2">
      <c r="A102" s="163" t="str">
        <f>"" &amp; P_DOLG_1</f>
        <v/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8"/>
      <c r="W102" s="158" t="str">
        <f>"" &amp; C_DATE_B</f>
        <v/>
      </c>
      <c r="X102" s="158"/>
      <c r="Y102" s="158"/>
      <c r="Z102" s="158"/>
      <c r="AA102" s="158"/>
      <c r="AB102" s="18"/>
      <c r="AC102" s="159"/>
      <c r="AD102" s="159"/>
      <c r="AE102" s="159"/>
      <c r="AF102" s="159"/>
      <c r="AG102" s="159"/>
      <c r="AH102" s="14"/>
      <c r="AI102" s="158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2" s="158"/>
      <c r="AK102" s="158"/>
      <c r="AL102" s="158"/>
      <c r="AM102" s="158"/>
      <c r="AN102" s="158"/>
      <c r="AO102" s="158"/>
      <c r="AP102" s="164"/>
    </row>
    <row r="103" spans="1:42" ht="9.9499999999999993" customHeight="1" x14ac:dyDescent="0.2">
      <c r="A103" s="160" t="s">
        <v>45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20"/>
      <c r="W103" s="161" t="s">
        <v>32</v>
      </c>
      <c r="X103" s="161"/>
      <c r="Y103" s="161"/>
      <c r="Z103" s="161"/>
      <c r="AA103" s="161"/>
      <c r="AB103" s="20"/>
      <c r="AC103" s="155" t="s">
        <v>46</v>
      </c>
      <c r="AD103" s="155"/>
      <c r="AE103" s="155"/>
      <c r="AF103" s="155"/>
      <c r="AG103" s="155"/>
      <c r="AH103" s="19"/>
      <c r="AI103" s="155" t="s">
        <v>33</v>
      </c>
      <c r="AJ103" s="155"/>
      <c r="AK103" s="155"/>
      <c r="AL103" s="155"/>
      <c r="AM103" s="155"/>
      <c r="AN103" s="155"/>
      <c r="AO103" s="155"/>
      <c r="AP103" s="157"/>
    </row>
  </sheetData>
  <mergeCells count="258">
    <mergeCell ref="AA1:AP1"/>
    <mergeCell ref="G10:K10"/>
    <mergeCell ref="A23:J23"/>
    <mergeCell ref="Z23:AF23"/>
    <mergeCell ref="AG23:AP23"/>
    <mergeCell ref="A24:J24"/>
    <mergeCell ref="L24:O24"/>
    <mergeCell ref="Q24:U24"/>
    <mergeCell ref="W24:Y24"/>
    <mergeCell ref="Z24:AF24"/>
    <mergeCell ref="AH24:AK24"/>
    <mergeCell ref="AM24:AP24"/>
    <mergeCell ref="L17:Q17"/>
    <mergeCell ref="S17:Z17"/>
    <mergeCell ref="AB17:AH17"/>
    <mergeCell ref="AJ17:AP17"/>
    <mergeCell ref="A11:J11"/>
    <mergeCell ref="K11:AP11"/>
    <mergeCell ref="B12:J12"/>
    <mergeCell ref="L18:Q18"/>
    <mergeCell ref="S18:Z18"/>
    <mergeCell ref="AB18:AH18"/>
    <mergeCell ref="AJ18:AP18"/>
    <mergeCell ref="B13:J13"/>
    <mergeCell ref="A26:AP26"/>
    <mergeCell ref="A25:J25"/>
    <mergeCell ref="L25:O25"/>
    <mergeCell ref="Q25:T25"/>
    <mergeCell ref="V25:Y25"/>
    <mergeCell ref="AA25:AF25"/>
    <mergeCell ref="AH25:AP25"/>
    <mergeCell ref="L19:O19"/>
    <mergeCell ref="A17:J22"/>
    <mergeCell ref="B14:J14"/>
    <mergeCell ref="B15:J15"/>
    <mergeCell ref="AJ47:AP47"/>
    <mergeCell ref="A42:AP42"/>
    <mergeCell ref="A43:AP43"/>
    <mergeCell ref="A44:AP44"/>
    <mergeCell ref="A45:AP45"/>
    <mergeCell ref="K37:O38"/>
    <mergeCell ref="T37:X38"/>
    <mergeCell ref="P37:S38"/>
    <mergeCell ref="Y37:AE38"/>
    <mergeCell ref="A46:J46"/>
    <mergeCell ref="K46:AF46"/>
    <mergeCell ref="AG46:AH46"/>
    <mergeCell ref="AI46:AP46"/>
    <mergeCell ref="A40:AP40"/>
    <mergeCell ref="A41:AP41"/>
    <mergeCell ref="AK35:AP35"/>
    <mergeCell ref="A36:J36"/>
    <mergeCell ref="K36:O36"/>
    <mergeCell ref="P36:S36"/>
    <mergeCell ref="T36:X36"/>
    <mergeCell ref="Y36:AE36"/>
    <mergeCell ref="AF36:AJ36"/>
    <mergeCell ref="AK36:AP36"/>
    <mergeCell ref="A31:J31"/>
    <mergeCell ref="L31:O31"/>
    <mergeCell ref="Q31:V31"/>
    <mergeCell ref="K34:O34"/>
    <mergeCell ref="A35:J35"/>
    <mergeCell ref="K35:O35"/>
    <mergeCell ref="P35:S35"/>
    <mergeCell ref="T35:X35"/>
    <mergeCell ref="Y35:AE35"/>
    <mergeCell ref="AF35:AJ35"/>
    <mergeCell ref="T33:X33"/>
    <mergeCell ref="P34:AP34"/>
    <mergeCell ref="A8:O8"/>
    <mergeCell ref="A69:J70"/>
    <mergeCell ref="K69:O70"/>
    <mergeCell ref="T69:X70"/>
    <mergeCell ref="AF69:AJ70"/>
    <mergeCell ref="A79:J79"/>
    <mergeCell ref="K79:N79"/>
    <mergeCell ref="O79:U79"/>
    <mergeCell ref="V79:Y79"/>
    <mergeCell ref="Z79:AF79"/>
    <mergeCell ref="AG79:AI79"/>
    <mergeCell ref="AJ79:AP79"/>
    <mergeCell ref="AH63:AJ63"/>
    <mergeCell ref="A67:J67"/>
    <mergeCell ref="K67:O67"/>
    <mergeCell ref="P67:S67"/>
    <mergeCell ref="T67:X67"/>
    <mergeCell ref="Y67:AE67"/>
    <mergeCell ref="AF67:AJ67"/>
    <mergeCell ref="AK67:AP67"/>
    <mergeCell ref="A68:J68"/>
    <mergeCell ref="K68:O68"/>
    <mergeCell ref="P68:S68"/>
    <mergeCell ref="AK68:AP68"/>
    <mergeCell ref="A85:AP85"/>
    <mergeCell ref="A86:AP86"/>
    <mergeCell ref="A87:AP87"/>
    <mergeCell ref="A88:AP88"/>
    <mergeCell ref="A89:AP89"/>
    <mergeCell ref="A90:AP90"/>
    <mergeCell ref="A76:AP76"/>
    <mergeCell ref="A77:AP77"/>
    <mergeCell ref="A78:J78"/>
    <mergeCell ref="K78:AP78"/>
    <mergeCell ref="A81:AP81"/>
    <mergeCell ref="A82:AP82"/>
    <mergeCell ref="A84:AP84"/>
    <mergeCell ref="A83:AP83"/>
    <mergeCell ref="A75:AP75"/>
    <mergeCell ref="A74:AP74"/>
    <mergeCell ref="A73:AP73"/>
    <mergeCell ref="A72:AP72"/>
    <mergeCell ref="S98:AE98"/>
    <mergeCell ref="P69:S70"/>
    <mergeCell ref="Y69:AE70"/>
    <mergeCell ref="AK69:AP70"/>
    <mergeCell ref="AA2:AP2"/>
    <mergeCell ref="AA3:AJ3"/>
    <mergeCell ref="AL3:AP3"/>
    <mergeCell ref="A5:AP5"/>
    <mergeCell ref="A6:AP6"/>
    <mergeCell ref="A7:AP7"/>
    <mergeCell ref="A51:B52"/>
    <mergeCell ref="C51:AP51"/>
    <mergeCell ref="A49:AP49"/>
    <mergeCell ref="C52:Y52"/>
    <mergeCell ref="AB52:AP52"/>
    <mergeCell ref="Z52:AA52"/>
    <mergeCell ref="G9:M9"/>
    <mergeCell ref="O9:U9"/>
    <mergeCell ref="O10:Q10"/>
    <mergeCell ref="A27:J27"/>
    <mergeCell ref="K27:AP27"/>
    <mergeCell ref="T68:X68"/>
    <mergeCell ref="Y68:AE68"/>
    <mergeCell ref="AF68:AJ68"/>
    <mergeCell ref="AC103:AG103"/>
    <mergeCell ref="AG92:AP92"/>
    <mergeCell ref="J91:Q91"/>
    <mergeCell ref="S91:AE91"/>
    <mergeCell ref="AI103:AP103"/>
    <mergeCell ref="W102:AA102"/>
    <mergeCell ref="AC102:AG102"/>
    <mergeCell ref="A103:U103"/>
    <mergeCell ref="W103:AA103"/>
    <mergeCell ref="S92:AE92"/>
    <mergeCell ref="J92:Q92"/>
    <mergeCell ref="A92:H92"/>
    <mergeCell ref="A91:H91"/>
    <mergeCell ref="A102:U102"/>
    <mergeCell ref="AI102:AP102"/>
    <mergeCell ref="A98:H98"/>
    <mergeCell ref="J98:Q98"/>
    <mergeCell ref="A100:AP100"/>
    <mergeCell ref="S97:AE97"/>
    <mergeCell ref="J97:Q97"/>
    <mergeCell ref="A97:H97"/>
    <mergeCell ref="A95:AO95"/>
    <mergeCell ref="A94:AP94"/>
    <mergeCell ref="A99:AP99"/>
    <mergeCell ref="A28:AP28"/>
    <mergeCell ref="A29:B29"/>
    <mergeCell ref="C29:D29"/>
    <mergeCell ref="E29:F29"/>
    <mergeCell ref="G29:H29"/>
    <mergeCell ref="I29:J29"/>
    <mergeCell ref="K29:L29"/>
    <mergeCell ref="W31:AG31"/>
    <mergeCell ref="AH31:AJ31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P29"/>
    <mergeCell ref="A30:J30"/>
    <mergeCell ref="A50:AP50"/>
    <mergeCell ref="AE61:AF61"/>
    <mergeCell ref="AG61:AH61"/>
    <mergeCell ref="AI61:AJ61"/>
    <mergeCell ref="AK61:AL61"/>
    <mergeCell ref="AC61:AD61"/>
    <mergeCell ref="A55:AP55"/>
    <mergeCell ref="A56:AP56"/>
    <mergeCell ref="A58:AP58"/>
    <mergeCell ref="A53:AP53"/>
    <mergeCell ref="A54:AP54"/>
    <mergeCell ref="A59:J59"/>
    <mergeCell ref="K61:L61"/>
    <mergeCell ref="M61:N61"/>
    <mergeCell ref="O61:P61"/>
    <mergeCell ref="I61:J61"/>
    <mergeCell ref="G61:H61"/>
    <mergeCell ref="Q64:U64"/>
    <mergeCell ref="W64:AE64"/>
    <mergeCell ref="AF64:AP64"/>
    <mergeCell ref="A64:J66"/>
    <mergeCell ref="K64:O64"/>
    <mergeCell ref="K65:O65"/>
    <mergeCell ref="P65:S65"/>
    <mergeCell ref="T65:X65"/>
    <mergeCell ref="Y65:AE65"/>
    <mergeCell ref="AF65:AJ65"/>
    <mergeCell ref="AK65:AP65"/>
    <mergeCell ref="K66:O66"/>
    <mergeCell ref="P66:AP66"/>
    <mergeCell ref="K62:P62"/>
    <mergeCell ref="Q62:W62"/>
    <mergeCell ref="X62:AP62"/>
    <mergeCell ref="A63:J63"/>
    <mergeCell ref="L63:O63"/>
    <mergeCell ref="Q63:V63"/>
    <mergeCell ref="W63:AG63"/>
    <mergeCell ref="A62:J62"/>
    <mergeCell ref="O29:P29"/>
    <mergeCell ref="Q29:R29"/>
    <mergeCell ref="S29:T29"/>
    <mergeCell ref="Y33:AE33"/>
    <mergeCell ref="AF33:AJ33"/>
    <mergeCell ref="AK33:AP33"/>
    <mergeCell ref="A32:J34"/>
    <mergeCell ref="K32:O32"/>
    <mergeCell ref="Q32:U32"/>
    <mergeCell ref="W32:AE32"/>
    <mergeCell ref="AF32:AP32"/>
    <mergeCell ref="K33:O33"/>
    <mergeCell ref="P33:S33"/>
    <mergeCell ref="K30:P30"/>
    <mergeCell ref="Q30:W30"/>
    <mergeCell ref="X30:AP30"/>
    <mergeCell ref="M29:N29"/>
    <mergeCell ref="A37:J38"/>
    <mergeCell ref="Q61:R61"/>
    <mergeCell ref="S61:T61"/>
    <mergeCell ref="AM61:AP61"/>
    <mergeCell ref="U61:V61"/>
    <mergeCell ref="W61:X61"/>
    <mergeCell ref="Y61:Z61"/>
    <mergeCell ref="AA61:AB61"/>
    <mergeCell ref="A47:J47"/>
    <mergeCell ref="K47:N47"/>
    <mergeCell ref="O47:U47"/>
    <mergeCell ref="V47:Y47"/>
    <mergeCell ref="Z47:AF47"/>
    <mergeCell ref="AG47:AI47"/>
    <mergeCell ref="K59:AP59"/>
    <mergeCell ref="A60:AP60"/>
    <mergeCell ref="A61:B61"/>
    <mergeCell ref="C61:D61"/>
    <mergeCell ref="A48:AP48"/>
    <mergeCell ref="A57:AP57"/>
    <mergeCell ref="AF37:AJ38"/>
    <mergeCell ref="AK37:AP38"/>
    <mergeCell ref="E61:F6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K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60</vt:i4>
      </vt:variant>
    </vt:vector>
  </HeadingPairs>
  <TitlesOfParts>
    <vt:vector size="61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A_NUM</vt:lpstr>
      <vt:lpstr>A_PHONE</vt:lpstr>
      <vt:lpstr>A_PHONE_M</vt:lpstr>
      <vt:lpstr>A_POSTADDR</vt:lpstr>
      <vt:lpstr>A_REGADDR</vt:lpstr>
      <vt:lpstr>A_RESIDENT</vt:lpstr>
      <vt:lpstr>A_SEX</vt:lpstr>
      <vt:lpstr>aasd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kjlk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vvv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Колышкина Елена Александровна</cp:lastModifiedBy>
  <cp:lastPrinted>2019-04-12T11:39:13Z</cp:lastPrinted>
  <dcterms:created xsi:type="dcterms:W3CDTF">1996-10-08T23:32:33Z</dcterms:created>
  <dcterms:modified xsi:type="dcterms:W3CDTF">2019-04-12T11:39:14Z</dcterms:modified>
</cp:coreProperties>
</file>