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CURADDR">Бланк!$A$2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Бланк!$M$3</definedName>
    <definedName name="A_FIO">Бланк!$D$4</definedName>
    <definedName name="A_INN">Бланк!$X$3</definedName>
    <definedName name="A_MKDATE">Бланк!$B$3</definedName>
    <definedName name="A_MKNUM">Бланк!$A$3</definedName>
    <definedName name="A_NUM">Бланк!$B$4</definedName>
    <definedName name="A_OTHDATE">Бланк!$I$3</definedName>
    <definedName name="A_OTHNUM">Бланк!$H$3</definedName>
    <definedName name="A_PHONE">Бланк!$Y$3</definedName>
    <definedName name="A_PHONE_M">Бланк!$Z$3</definedName>
    <definedName name="A_POSTADDR">Бланк!$O$4</definedName>
    <definedName name="A_REGADDR">Бланк!$N$4</definedName>
    <definedName name="A_RESIDENT">Бланк!$E$4</definedName>
    <definedName name="A_RESIDENT_C_NAME">Бланк!$E$3</definedName>
    <definedName name="A_SEX">Бланк!$F$4</definedName>
    <definedName name="A_VIDATE">Бланк!$G$3</definedName>
    <definedName name="A_VINUM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CURADDR">Бланк!$B$2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MKDATE">Бланк!$D$3</definedName>
    <definedName name="C_MKNUM">Бланк!$C$3</definedName>
    <definedName name="C_NUM">Бланк!$V$4</definedName>
    <definedName name="C_OTHDATE">Бланк!$L$3</definedName>
    <definedName name="C_OTHNUM">Бланк!$K$3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_TYPE">Бланк!$AO$4</definedName>
    <definedName name="C_VIDATE">Бланк!$J$3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  <definedName name="чсм">Бланк!$Y$5</definedName>
  </definedNames>
  <calcPr calcId="162913"/>
</workbook>
</file>

<file path=xl/calcChain.xml><?xml version="1.0" encoding="utf-8"?>
<calcChain xmlns="http://schemas.openxmlformats.org/spreadsheetml/2006/main">
  <c r="W117" i="3" l="1"/>
  <c r="C112" i="3"/>
  <c r="B84" i="3"/>
  <c r="A69" i="3" l="1"/>
  <c r="A66" i="3"/>
  <c r="AH88" i="3"/>
  <c r="Z88" i="3"/>
  <c r="Z71" i="3"/>
  <c r="O71" i="3"/>
  <c r="AF61" i="3"/>
  <c r="W60" i="3"/>
  <c r="K32" i="3"/>
  <c r="P32" i="3"/>
  <c r="W32" i="3"/>
  <c r="P63" i="3"/>
  <c r="AK62" i="3"/>
  <c r="Y62" i="3"/>
  <c r="P62" i="3"/>
  <c r="V61" i="3"/>
  <c r="P61" i="3"/>
  <c r="AN60" i="3"/>
  <c r="AK60" i="3"/>
  <c r="P60" i="3"/>
  <c r="K60" i="3"/>
  <c r="X59" i="3"/>
  <c r="K59" i="3"/>
  <c r="AK57" i="3"/>
  <c r="AI57" i="3"/>
  <c r="AG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E57" i="3"/>
  <c r="C57" i="3"/>
  <c r="A57" i="3"/>
  <c r="K55" i="3"/>
  <c r="AL3" i="3"/>
  <c r="AA3" i="3"/>
  <c r="Z84" i="3"/>
  <c r="AI25" i="3"/>
  <c r="AA25" i="3"/>
  <c r="AM30" i="3"/>
  <c r="AK30" i="3"/>
  <c r="AI30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C30" i="3"/>
  <c r="A30" i="3"/>
  <c r="Z37" i="3"/>
  <c r="O37" i="3"/>
  <c r="P35" i="3"/>
  <c r="AK34" i="3"/>
  <c r="Y34" i="3"/>
  <c r="P34" i="3"/>
  <c r="AF33" i="3"/>
  <c r="V33" i="3"/>
  <c r="P33" i="3"/>
  <c r="AN32" i="3"/>
  <c r="AK32" i="3"/>
  <c r="X31" i="3"/>
  <c r="K31" i="3"/>
  <c r="K28" i="3"/>
  <c r="AL4" i="3"/>
  <c r="AA4" i="3"/>
  <c r="AA112" i="3"/>
  <c r="A117" i="3"/>
  <c r="A10" i="3"/>
  <c r="AI117" i="3"/>
</calcChain>
</file>

<file path=xl/sharedStrings.xml><?xml version="1.0" encoding="utf-8"?>
<sst xmlns="http://schemas.openxmlformats.org/spreadsheetml/2006/main" count="184" uniqueCount="127">
  <si>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</si>
  <si>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</si>
  <si>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</si>
  <si>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</si>
  <si>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</si>
  <si>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</si>
  <si>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</si>
  <si>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</si>
  <si>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</si>
  <si>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</si>
  <si>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</si>
  <si>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Срок действия карты</t>
  </si>
  <si>
    <t>þ</t>
  </si>
  <si>
    <t>3 года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</si>
  <si>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</si>
  <si>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</si>
  <si>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</si>
  <si>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</si>
  <si>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</si>
  <si>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</si>
  <si>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</si>
  <si>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</si>
  <si>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</si>
  <si>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</si>
  <si>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</si>
  <si>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</si>
  <si>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</si>
  <si>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</si>
  <si>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</si>
  <si>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</si>
  <si>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</si>
  <si>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</si>
  <si>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</si>
  <si>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</si>
  <si>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</si>
  <si>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</si>
  <si>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</si>
  <si>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</si>
  <si>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</si>
  <si>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</si>
  <si>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</si>
  <si>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</si>
  <si>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</si>
  <si>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</si>
  <si>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</si>
  <si>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</si>
  <si>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</si>
  <si>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</si>
  <si>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</si>
  <si>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</si>
  <si>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</si>
  <si>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</si>
  <si>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</si>
  <si>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</si>
  <si>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</si>
  <si>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>НА ПРЕДОСТАВЛЕНИЕ ДОПОЛНИТЕЛЬНОЙ МЕЖДУНАРОДНОЙ РАСЧЕТНОЙ БАНКОВСКОЙ КАРТЫ</t>
  </si>
  <si>
    <t xml:space="preserve"> Данные владельца счета:</t>
  </si>
  <si>
    <t>(подпись владельца счета)</t>
  </si>
  <si>
    <t>(подпись держателя доп. карты)</t>
  </si>
  <si>
    <t>Заявление клиентов принято и проверено. Личности клиентов удостоверены.</t>
  </si>
  <si>
    <t>Прошу предоставить дополнительную карту на условиях, предусмотренных АО Банк "Национальный стандарт",</t>
  </si>
  <si>
    <t>Обработка персональных данных.</t>
  </si>
  <si>
    <t>Предоставление дополнительной карты другому держателю</t>
  </si>
  <si>
    <t xml:space="preserve">"Национальный стандарт".Я соглашаюсь с тем,что все операции, совершенные держателем дополнительной карты с использованием дополнительной карты
</t>
  </si>
  <si>
    <t>будут приравнены к операциям,совершенным держателем основной карты.</t>
  </si>
  <si>
    <t>срочное</t>
  </si>
  <si>
    <t xml:space="preserve"> Данные держателя дополнительной карты (не заполняется, если держатель - владелец счета):</t>
  </si>
  <si>
    <t xml:space="preserve">Настоящим я доверяю держателю дополнительной карты совершать операции с использованием дополнительной карты в соответсвии с Тарифами по выпуску и
</t>
  </si>
  <si>
    <t xml:space="preserve">обслуживанию международных расчетных банковских карт и Правилами предоставления и обслуживания международных расчетных банковских карт АО Банк
</t>
  </si>
  <si>
    <t xml:space="preserve">Прошу предоставить доступ к услугам:  </t>
  </si>
  <si>
    <t>VISA Infinite</t>
  </si>
  <si>
    <t>MasterCard Black</t>
  </si>
  <si>
    <t>Имя и Фамилия в латинской транслитерации (не более 19 символов с разделителем)</t>
  </si>
  <si>
    <t>Предоставление дополнительной карты на мое имя</t>
  </si>
  <si>
    <t xml:space="preserve">Тип карточного продукта </t>
  </si>
  <si>
    <t>Дополнительной карты*;</t>
  </si>
  <si>
    <r>
      <t>ü</t>
    </r>
    <r>
      <rPr>
        <sz val="6"/>
        <rFont val="Arial"/>
        <family val="2"/>
        <charset val="204"/>
      </rPr>
      <t xml:space="preserve"> принимаю на себя полную имущественную ответственность перед АО Банк "Национальный стандарт" за все операции и сделки, произведенные с использованием 
</t>
    </r>
  </si>
  <si>
    <t>Дополнительной карты, в том числе за убытки АО Банк "Национальный стандарт" и иных участников расчетов, возникшие при совершении указанных операций и сделок;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</si>
  <si>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</si>
  <si>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</si>
  <si>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</si>
  <si>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</si>
  <si>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</si>
  <si>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</si>
  <si>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</si>
  <si>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</si>
  <si>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</si>
  <si>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</si>
  <si>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</si>
  <si>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</si>
  <si>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</si>
  <si>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</si>
  <si>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</si>
  <si>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</si>
  <si>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</si>
  <si>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</si>
  <si>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</si>
  <si>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</si>
  <si>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</si>
  <si>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Настоящее согласие дано мной до истечения пятилетнего срока с момента прекращения обязательств по договору банковского счета.</t>
  </si>
  <si>
    <t xml:space="preserve">заключенного с Держателем Основной карты путем присоединения к Правилам предоставления и обслуживания международных расчетных банковских карт в АО Банк </t>
  </si>
  <si>
    <t xml:space="preserve"> "Национальный стандарт", информирования меня о новых продуктах и услугах Банка, а также обеспечения соблюдения законов и нормативных правовых актов Российской</t>
  </si>
  <si>
    <t xml:space="preserve">Согласие на обработку персональных данных дается мною в целях выпуска  на мое имя и использования Дополнительной карты в рамках договора банковского счета, 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</si>
  <si>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</si>
  <si>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* не применяется при выпуске Дополнительной карты на имя Держателя Основной карты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</si>
  <si>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 АО Банк "Национальный стандарт", действующими на момент подписания
</t>
    </r>
  </si>
  <si>
    <t xml:space="preserve"> заявления ознакомлен.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</si>
  <si>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по предоставлению международной расчетной банковской карты согласен с тем, что АО Банк "Национальный 
</t>
    </r>
  </si>
  <si>
    <t>стандарт" не обязан сообщать мне причины отказа и возвращать Заявление;</t>
  </si>
  <si>
    <t>Основной карты, а так же пополнять остаток денежных средств на Счете, в том числе с использованием Дополнительной карты, в течение 3 (трех) лет с даты выпуска</t>
  </si>
  <si>
    <r>
      <t>ü</t>
    </r>
    <r>
      <rPr>
        <sz val="6"/>
        <rFont val="Arial"/>
        <family val="2"/>
        <charset val="204"/>
      </rPr>
      <t xml:space="preserve"> доверяю указанному мною Держателю совершать расходные операции с использованием Дополнительной карты по Счету Основной карты в пределах платежного лимита
</t>
    </r>
  </si>
  <si>
    <t>Зарплатный</t>
  </si>
  <si>
    <t>Зарплатный+</t>
  </si>
  <si>
    <t>VISA Classic Карта "С заботой о Вас"</t>
  </si>
  <si>
    <t>MasterCard Standard Карта "С заботой о Вас"</t>
  </si>
  <si>
    <t>VISA Classic Карта Молодёжка</t>
  </si>
  <si>
    <t>Кодовое слово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</si>
  <si>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</si>
  <si>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</si>
  <si>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</si>
  <si>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</si>
  <si>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№ будет предоставляться мне в порядке, установленном п. 7.1. Правил.</t>
    </r>
  </si>
  <si>
    <t xml:space="preserve">  </t>
  </si>
  <si>
    <t>М</t>
  </si>
  <si>
    <t>0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</si>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</sst>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/>
    <xf numFmtId="0" fontId="6" fillId="0" borderId="7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1" fillId="0" borderId="3" xfId="0" applyFont="1" applyBorder="1"/>
    <xf numFmtId="0" fontId="1" fillId="0" borderId="4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2" xfId="0" applyFont="1" applyBorder="1"/>
    <xf numFmtId="0" fontId="1" fillId="0" borderId="1" xfId="0" applyFont="1" applyBorder="1"/>
    <xf numFmtId="0" fontId="6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0" xfId="0" applyNumberFormat="1" applyFont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9" xfId="0" applyFont="1" applyFill="1" applyBorder="1" applyAlignment="1"/>
    <xf numFmtId="0" fontId="0" fillId="0" borderId="9" xfId="0" applyBorder="1"/>
    <xf numFmtId="0" fontId="6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49" fontId="11" fillId="4" borderId="0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2" fillId="4" borderId="0" xfId="0" applyNumberFormat="1" applyFont="1" applyFill="1"/>
    <xf numFmtId="0" fontId="12" fillId="4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1" applyFont="1" applyFill="1" applyBorder="1" applyAlignment="1"/>
    <xf numFmtId="0" fontId="9" fillId="0" borderId="9" xfId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8" xfId="0" applyBorder="1" applyAlignment="1"/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22888</xdr:colOff>
      <xdr:row>4</xdr:row>
      <xdr:rowOff>103952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tabSelected="1" zoomScale="115" zoomScaleNormal="115" workbookViewId="0">
      <selection activeCell="AY7" sqref="AY7"/>
    </sheetView>
  </sheetViews>
  <sheetFormatPr defaultColWidth="2.140625" defaultRowHeight="11.25" customHeight="1" x14ac:dyDescent="0.2"/>
  <cols>
    <col min="1" max="15" width="2.140625" style="1"/>
    <col min="16" max="17" width="2.140625" style="1" customWidth="1"/>
    <col min="18" max="24" width="2.140625" style="1"/>
    <col min="25" max="25" width="2.5703125" style="1" customWidth="1"/>
    <col min="26" max="26" width="2.42578125" style="1" bestFit="1" customWidth="1"/>
    <col min="27" max="16384" width="2.140625" style="1"/>
  </cols>
  <sheetData>
    <row r="1" spans="1:42" ht="10.5" customHeight="1" x14ac:dyDescent="0.2">
      <c r="AA1" s="81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ht="10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186" t="s">
        <v>1</v>
      </c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/>
    </row>
    <row r="3" spans="1:42" ht="11.1" customHeight="1" x14ac:dyDescent="0.2">
      <c r="A3" s="1" t="s">
        <v>126</v>
      </c>
      <c r="B3" s="38" t="s">
        <v>125</v>
      </c>
      <c r="D3" s="38"/>
      <c r="F3" s="1" t="s">
        <v>126</v>
      </c>
      <c r="H3" s="1" t="s">
        <v>126</v>
      </c>
      <c r="M3" s="19"/>
      <c r="N3" s="3"/>
      <c r="O3" s="3"/>
      <c r="P3" s="3"/>
      <c r="Q3" s="3"/>
      <c r="R3" s="3"/>
      <c r="S3" s="3"/>
      <c r="T3" s="3"/>
      <c r="U3" s="3"/>
      <c r="V3" s="3"/>
      <c r="W3" s="12"/>
      <c r="X3" s="3"/>
      <c r="Y3" s="3"/>
      <c r="Z3" s="12"/>
      <c r="AA3" s="83" t="str">
        <f>"" &amp; D_NUM</f>
        <v/>
      </c>
      <c r="AB3" s="84"/>
      <c r="AC3" s="84"/>
      <c r="AD3" s="84"/>
      <c r="AE3" s="84"/>
      <c r="AF3" s="84"/>
      <c r="AG3" s="84"/>
      <c r="AH3" s="84"/>
      <c r="AI3" s="84"/>
      <c r="AJ3" s="84"/>
      <c r="AK3" s="2" t="s">
        <v>0</v>
      </c>
      <c r="AL3" s="84" t="str">
        <f>"" &amp; RIGHT(A_NUM,7)</f>
        <v/>
      </c>
      <c r="AM3" s="84"/>
      <c r="AN3" s="84"/>
      <c r="AO3" s="84"/>
      <c r="AP3" s="85"/>
    </row>
    <row r="4" spans="1:42" s="38" customFormat="1" ht="10.5" customHeight="1" x14ac:dyDescent="0.2">
      <c r="A4" s="56"/>
      <c r="B4" s="56"/>
      <c r="C4" s="56"/>
      <c r="D4" s="56" t="s">
        <v>122</v>
      </c>
      <c r="E4" s="56" t="s">
        <v>124</v>
      </c>
      <c r="F4" s="56" t="s">
        <v>123</v>
      </c>
      <c r="G4" s="56" t="s">
        <v>125</v>
      </c>
      <c r="H4" s="56" t="s">
        <v>125</v>
      </c>
      <c r="I4" s="56" t="s">
        <v>125</v>
      </c>
      <c r="J4" s="56" t="s">
        <v>126</v>
      </c>
      <c r="K4" s="56" t="s">
        <v>125</v>
      </c>
      <c r="L4" s="56" t="s">
        <v>125</v>
      </c>
      <c r="M4" s="56" t="s">
        <v>125</v>
      </c>
      <c r="N4" s="56" t="s">
        <v>125</v>
      </c>
      <c r="O4" s="56" t="s">
        <v>125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4" t="str">
        <f>"" &amp; D_NUM</f>
        <v/>
      </c>
      <c r="AB4" s="54" t="s">
        <v>122</v>
      </c>
      <c r="AC4" s="54"/>
      <c r="AD4" s="54"/>
      <c r="AE4" s="54"/>
      <c r="AF4" s="54"/>
      <c r="AG4" s="54"/>
      <c r="AH4" s="54"/>
      <c r="AI4" s="54"/>
      <c r="AJ4" s="54"/>
      <c r="AK4" s="55"/>
      <c r="AL4" s="54" t="str">
        <f>"" &amp; RIGHT(A_NUM,7)</f>
        <v/>
      </c>
      <c r="AM4" s="54"/>
      <c r="AN4" s="54"/>
      <c r="AO4" s="54"/>
      <c r="AP4" s="54"/>
    </row>
    <row r="5" spans="1:42" ht="12" customHeight="1" x14ac:dyDescent="0.2">
      <c r="A5" s="189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</row>
    <row r="6" spans="1:42" ht="12" customHeight="1" x14ac:dyDescent="0.2">
      <c r="A6" s="189" t="s">
        <v>55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</row>
    <row r="7" spans="1:42" ht="12" customHeight="1" x14ac:dyDescent="0.2">
      <c r="A7" s="190" t="s">
        <v>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</row>
    <row r="8" spans="1:42" ht="11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9.9499999999999993" customHeight="1" x14ac:dyDescent="0.2">
      <c r="A9" s="180" t="s">
        <v>60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</row>
    <row r="10" spans="1:42" ht="9.9499999999999993" customHeight="1" x14ac:dyDescent="0.2">
      <c r="A10" s="180" t="str">
        <f>"к моему банковскому счету № " &amp; A_NUM</f>
        <v xml:space="preserve">к моему банковскому счету № 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</row>
    <row r="11" spans="1:42" ht="9.9499999999999993" customHeight="1" x14ac:dyDescent="0.2">
      <c r="A11" s="21" t="s">
        <v>9</v>
      </c>
      <c r="B11" s="86" t="s">
        <v>73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7"/>
    </row>
    <row r="12" spans="1:42" ht="9.9499999999999993" customHeight="1" x14ac:dyDescent="0.2">
      <c r="A12" s="200" t="s">
        <v>9</v>
      </c>
      <c r="B12" s="180" t="s">
        <v>62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202"/>
    </row>
    <row r="13" spans="1:42" ht="9.9499999999999993" customHeight="1" x14ac:dyDescent="0.2">
      <c r="A13" s="200"/>
      <c r="B13" s="203" t="s">
        <v>67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4"/>
    </row>
    <row r="14" spans="1:42" ht="9.9499999999999993" customHeight="1" x14ac:dyDescent="0.2">
      <c r="A14" s="200"/>
      <c r="B14" s="203" t="s">
        <v>68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4"/>
    </row>
    <row r="15" spans="1:42" ht="9.9499999999999993" customHeight="1" x14ac:dyDescent="0.2">
      <c r="A15" s="200"/>
      <c r="B15" s="203" t="s">
        <v>63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4"/>
    </row>
    <row r="16" spans="1:42" ht="9.9499999999999993" customHeight="1" x14ac:dyDescent="0.2">
      <c r="A16" s="201"/>
      <c r="B16" s="205" t="s">
        <v>64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6"/>
    </row>
    <row r="17" spans="1:42" ht="9.9499999999999993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ht="9.9499999999999993" customHeight="1" x14ac:dyDescent="0.2">
      <c r="A18" s="74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" t="s">
        <v>9</v>
      </c>
      <c r="L18" s="77" t="s">
        <v>15</v>
      </c>
      <c r="M18" s="77"/>
      <c r="N18" s="77"/>
      <c r="O18" s="77"/>
      <c r="P18" s="6" t="s">
        <v>9</v>
      </c>
      <c r="Q18" s="77" t="s">
        <v>16</v>
      </c>
      <c r="R18" s="77"/>
      <c r="S18" s="77"/>
      <c r="T18" s="77"/>
      <c r="U18" s="77"/>
      <c r="V18" s="6" t="s">
        <v>9</v>
      </c>
      <c r="W18" s="77" t="s">
        <v>17</v>
      </c>
      <c r="X18" s="77"/>
      <c r="Y18" s="77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</row>
    <row r="19" spans="1:42" ht="9.9499999999999993" customHeight="1" x14ac:dyDescent="0.2">
      <c r="A19" s="91" t="s">
        <v>74</v>
      </c>
      <c r="B19" s="92"/>
      <c r="C19" s="92"/>
      <c r="D19" s="92"/>
      <c r="E19" s="92"/>
      <c r="F19" s="92"/>
      <c r="G19" s="92"/>
      <c r="H19" s="92"/>
      <c r="I19" s="92"/>
      <c r="J19" s="93"/>
      <c r="K19" s="44" t="s">
        <v>9</v>
      </c>
      <c r="L19" s="70" t="s">
        <v>4</v>
      </c>
      <c r="M19" s="70"/>
      <c r="N19" s="70"/>
      <c r="O19" s="70"/>
      <c r="P19" s="70"/>
      <c r="Q19" s="70"/>
      <c r="R19" s="44" t="s">
        <v>9</v>
      </c>
      <c r="S19" s="70" t="s">
        <v>5</v>
      </c>
      <c r="T19" s="70"/>
      <c r="U19" s="70"/>
      <c r="V19" s="70"/>
      <c r="W19" s="70"/>
      <c r="X19" s="70"/>
      <c r="Y19" s="70"/>
      <c r="Z19" s="70"/>
      <c r="AA19" s="44" t="s">
        <v>9</v>
      </c>
      <c r="AB19" s="70" t="s">
        <v>6</v>
      </c>
      <c r="AC19" s="70"/>
      <c r="AD19" s="70"/>
      <c r="AE19" s="70"/>
      <c r="AF19" s="70"/>
      <c r="AG19" s="70"/>
      <c r="AH19" s="70"/>
      <c r="AI19" s="44"/>
      <c r="AJ19" s="44" t="s">
        <v>9</v>
      </c>
      <c r="AK19" s="41" t="s">
        <v>70</v>
      </c>
      <c r="AL19" s="41"/>
      <c r="AM19" s="41"/>
      <c r="AN19" s="41"/>
      <c r="AO19" s="41"/>
      <c r="AP19" s="42"/>
    </row>
    <row r="20" spans="1:42" ht="9.9499999999999993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6"/>
      <c r="K20" s="5" t="s">
        <v>9</v>
      </c>
      <c r="L20" s="71" t="s">
        <v>7</v>
      </c>
      <c r="M20" s="71"/>
      <c r="N20" s="71"/>
      <c r="O20" s="71"/>
      <c r="P20" s="71"/>
      <c r="Q20" s="71"/>
      <c r="R20" s="5" t="s">
        <v>9</v>
      </c>
      <c r="S20" s="71" t="s">
        <v>8</v>
      </c>
      <c r="T20" s="71"/>
      <c r="U20" s="71"/>
      <c r="V20" s="71"/>
      <c r="W20" s="71"/>
      <c r="X20" s="71"/>
      <c r="Y20" s="71"/>
      <c r="Z20" s="71"/>
      <c r="AA20" s="5" t="s">
        <v>9</v>
      </c>
      <c r="AB20" s="71" t="s">
        <v>10</v>
      </c>
      <c r="AC20" s="71"/>
      <c r="AD20" s="71"/>
      <c r="AE20" s="71"/>
      <c r="AF20" s="71"/>
      <c r="AG20" s="71"/>
      <c r="AH20" s="71"/>
      <c r="AI20" s="5"/>
      <c r="AJ20" s="5" t="s">
        <v>9</v>
      </c>
      <c r="AK20" s="11" t="s">
        <v>71</v>
      </c>
      <c r="AL20" s="11"/>
      <c r="AM20" s="11"/>
      <c r="AN20" s="11"/>
      <c r="AO20" s="11"/>
      <c r="AP20" s="17"/>
    </row>
    <row r="21" spans="1:42" ht="9.9499999999999993" customHeight="1" x14ac:dyDescent="0.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51" t="s">
        <v>9</v>
      </c>
      <c r="L21" s="52" t="s">
        <v>115</v>
      </c>
      <c r="M21" s="52"/>
      <c r="N21" s="52"/>
      <c r="O21" s="52"/>
      <c r="P21" s="52"/>
      <c r="Q21" s="64"/>
      <c r="R21" s="64"/>
      <c r="S21" s="64"/>
      <c r="T21" s="64"/>
      <c r="U21" s="64"/>
      <c r="V21" s="64"/>
      <c r="W21" s="65"/>
      <c r="X21" s="64"/>
      <c r="Y21" s="64"/>
      <c r="Z21" s="64"/>
      <c r="AA21" s="66"/>
      <c r="AB21" s="64"/>
      <c r="AC21" s="64"/>
      <c r="AD21" s="64"/>
      <c r="AE21" s="64"/>
      <c r="AF21" s="64"/>
      <c r="AG21" s="64"/>
      <c r="AH21" s="64"/>
      <c r="AI21" s="65"/>
      <c r="AJ21" s="65"/>
      <c r="AK21" s="64"/>
      <c r="AL21" s="64"/>
      <c r="AM21" s="64"/>
      <c r="AN21" s="64"/>
      <c r="AO21" s="64"/>
      <c r="AP21" s="67"/>
    </row>
    <row r="22" spans="1:42" ht="9.9499999999999993" customHeight="1" x14ac:dyDescent="0.2">
      <c r="A22" s="94"/>
      <c r="B22" s="95"/>
      <c r="C22" s="95"/>
      <c r="D22" s="95"/>
      <c r="E22" s="95"/>
      <c r="F22" s="95"/>
      <c r="G22" s="95"/>
      <c r="H22" s="95"/>
      <c r="I22" s="95"/>
      <c r="J22" s="96"/>
      <c r="K22" s="46" t="s">
        <v>9</v>
      </c>
      <c r="L22" s="47" t="s">
        <v>113</v>
      </c>
      <c r="M22" s="47"/>
      <c r="N22" s="47"/>
      <c r="O22" s="47"/>
      <c r="P22" s="47"/>
      <c r="Q22" s="47"/>
      <c r="R22" s="36"/>
      <c r="S22" s="36"/>
      <c r="T22" s="36"/>
      <c r="U22" s="36"/>
      <c r="V22" s="48"/>
      <c r="W22" s="48"/>
      <c r="X22" s="48"/>
      <c r="Y22" s="48"/>
      <c r="Z22" s="48"/>
      <c r="AA22" s="48"/>
      <c r="AB22" s="48"/>
      <c r="AC22" s="36"/>
      <c r="AD22" s="36"/>
      <c r="AE22" s="48"/>
      <c r="AF22" s="48"/>
      <c r="AG22" s="48"/>
      <c r="AH22" s="48"/>
      <c r="AI22" s="48"/>
      <c r="AJ22" s="48"/>
      <c r="AK22" s="48"/>
      <c r="AL22" s="48"/>
      <c r="AM22" s="48"/>
      <c r="AN22" s="36"/>
      <c r="AO22" s="36"/>
      <c r="AP22" s="43"/>
    </row>
    <row r="23" spans="1:42" ht="9.9499999999999993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6"/>
      <c r="K23" s="46" t="s">
        <v>9</v>
      </c>
      <c r="L23" s="47" t="s">
        <v>114</v>
      </c>
      <c r="M23" s="47"/>
      <c r="N23" s="47"/>
      <c r="O23" s="47"/>
      <c r="P23" s="47"/>
      <c r="Q23" s="50"/>
      <c r="R23" s="37"/>
      <c r="S23" s="37"/>
      <c r="T23" s="37"/>
      <c r="U23" s="37"/>
      <c r="V23" s="39"/>
      <c r="W23" s="39"/>
      <c r="X23" s="39"/>
      <c r="Y23" s="39"/>
      <c r="Z23" s="39"/>
      <c r="AA23" s="39"/>
      <c r="AB23" s="39"/>
      <c r="AC23" s="37"/>
      <c r="AD23" s="37"/>
      <c r="AE23" s="39"/>
      <c r="AF23" s="39"/>
      <c r="AG23" s="39"/>
      <c r="AH23" s="39"/>
      <c r="AI23" s="39"/>
      <c r="AJ23" s="39"/>
      <c r="AK23" s="39"/>
      <c r="AL23" s="39"/>
      <c r="AM23" s="39"/>
      <c r="AN23" s="37"/>
      <c r="AO23" s="37"/>
      <c r="AP23" s="40"/>
    </row>
    <row r="24" spans="1:42" ht="9.9499999999999993" customHeight="1" x14ac:dyDescent="0.2">
      <c r="A24" s="97"/>
      <c r="B24" s="98"/>
      <c r="C24" s="98"/>
      <c r="D24" s="98"/>
      <c r="E24" s="98"/>
      <c r="F24" s="98"/>
      <c r="G24" s="98"/>
      <c r="H24" s="98"/>
      <c r="I24" s="98"/>
      <c r="J24" s="99"/>
      <c r="K24" s="51" t="s">
        <v>9</v>
      </c>
      <c r="L24" s="52" t="s">
        <v>111</v>
      </c>
      <c r="M24" s="52"/>
      <c r="N24" s="52"/>
      <c r="O24" s="52"/>
      <c r="P24" s="53"/>
      <c r="Q24" s="45" t="s">
        <v>9</v>
      </c>
      <c r="R24" s="49" t="s">
        <v>112</v>
      </c>
      <c r="S24" s="37"/>
      <c r="T24" s="37"/>
      <c r="U24" s="37"/>
      <c r="V24" s="39"/>
      <c r="W24" s="39"/>
      <c r="X24" s="39"/>
      <c r="Y24" s="39"/>
      <c r="Z24" s="39"/>
      <c r="AA24" s="39"/>
      <c r="AB24" s="39"/>
      <c r="AC24" s="37"/>
      <c r="AD24" s="37"/>
      <c r="AE24" s="39"/>
      <c r="AF24" s="39"/>
      <c r="AG24" s="39"/>
      <c r="AH24" s="39"/>
      <c r="AI24" s="39"/>
      <c r="AJ24" s="39"/>
      <c r="AK24" s="39"/>
      <c r="AL24" s="39"/>
      <c r="AM24" s="39"/>
      <c r="AN24" s="37"/>
      <c r="AO24" s="37"/>
      <c r="AP24" s="40"/>
    </row>
    <row r="25" spans="1:42" ht="9.9499999999999993" customHeight="1" x14ac:dyDescent="0.2">
      <c r="A25" s="74" t="s">
        <v>11</v>
      </c>
      <c r="B25" s="75"/>
      <c r="C25" s="75"/>
      <c r="D25" s="75"/>
      <c r="E25" s="75"/>
      <c r="F25" s="75"/>
      <c r="G25" s="75"/>
      <c r="H25" s="75"/>
      <c r="I25" s="75"/>
      <c r="J25" s="76"/>
      <c r="K25" s="6" t="s">
        <v>12</v>
      </c>
      <c r="L25" s="197" t="s">
        <v>13</v>
      </c>
      <c r="M25" s="198"/>
      <c r="N25" s="198"/>
      <c r="O25" s="198"/>
      <c r="P25" s="198"/>
      <c r="Q25" s="199"/>
      <c r="R25" s="74" t="s">
        <v>18</v>
      </c>
      <c r="S25" s="75"/>
      <c r="T25" s="75"/>
      <c r="U25" s="75"/>
      <c r="V25" s="75"/>
      <c r="W25" s="75"/>
      <c r="X25" s="75"/>
      <c r="Y25" s="33"/>
      <c r="Z25" s="34"/>
      <c r="AA25" s="6" t="str">
        <f>IF(C_PRIORITY="0","þ","¨")</f>
        <v>¨</v>
      </c>
      <c r="AB25" s="77" t="s">
        <v>19</v>
      </c>
      <c r="AC25" s="77"/>
      <c r="AD25" s="77"/>
      <c r="AE25" s="77"/>
      <c r="AF25" s="77"/>
      <c r="AG25" s="77"/>
      <c r="AH25" s="77"/>
      <c r="AI25" s="6" t="str">
        <f>IF(AND(C_PRIORITY&lt;&gt;"0",NOT(ISBLANK(C_PRIORITY))),"þ","¨")</f>
        <v>¨</v>
      </c>
      <c r="AJ25" s="77" t="s">
        <v>65</v>
      </c>
      <c r="AK25" s="77"/>
      <c r="AL25" s="77"/>
      <c r="AM25" s="77"/>
      <c r="AN25" s="77"/>
      <c r="AO25" s="77"/>
      <c r="AP25" s="127"/>
    </row>
    <row r="26" spans="1:42" ht="5.2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9.9499999999999993" customHeight="1" x14ac:dyDescent="0.2">
      <c r="A27" s="131" t="s">
        <v>56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</row>
    <row r="28" spans="1:42" ht="9.9499999999999993" customHeight="1" x14ac:dyDescent="0.2">
      <c r="A28" s="74" t="s">
        <v>20</v>
      </c>
      <c r="B28" s="75"/>
      <c r="C28" s="75"/>
      <c r="D28" s="75"/>
      <c r="E28" s="75"/>
      <c r="F28" s="75"/>
      <c r="G28" s="75"/>
      <c r="H28" s="75"/>
      <c r="I28" s="75"/>
      <c r="J28" s="76"/>
      <c r="K28" s="126" t="str">
        <f>"" &amp; A_FIO</f>
        <v xml:space="preserve">  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27"/>
    </row>
    <row r="29" spans="1:42" ht="9.9499999999999993" customHeight="1" x14ac:dyDescent="0.2">
      <c r="A29" s="88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</row>
    <row r="30" spans="1:42" ht="9.9499999999999993" customHeight="1" x14ac:dyDescent="0.2">
      <c r="A30" s="72" t="str">
        <f>MID(C_FIOLATIN,1,1)</f>
        <v/>
      </c>
      <c r="B30" s="73"/>
      <c r="C30" s="72" t="str">
        <f>MID(C_FIOLATIN,2,1)</f>
        <v/>
      </c>
      <c r="D30" s="73"/>
      <c r="E30" s="72" t="str">
        <f>MID(C_FIOLATIN,3,1)</f>
        <v/>
      </c>
      <c r="F30" s="73"/>
      <c r="G30" s="72" t="str">
        <f>MID(C_FIOLATIN,4,1)</f>
        <v/>
      </c>
      <c r="H30" s="73"/>
      <c r="I30" s="72" t="str">
        <f>MID(C_FIOLATIN,5,1)</f>
        <v/>
      </c>
      <c r="J30" s="73"/>
      <c r="K30" s="72" t="str">
        <f>MID(C_FIOLATIN,6,1)</f>
        <v/>
      </c>
      <c r="L30" s="73"/>
      <c r="M30" s="72" t="str">
        <f>MID(C_FIOLATIN,7,1)</f>
        <v/>
      </c>
      <c r="N30" s="73"/>
      <c r="O30" s="72" t="str">
        <f>MID(C_FIOLATIN,8,1)</f>
        <v/>
      </c>
      <c r="P30" s="73"/>
      <c r="Q30" s="72" t="str">
        <f>MID(C_FIOLATIN,9,1)</f>
        <v/>
      </c>
      <c r="R30" s="73"/>
      <c r="S30" s="72" t="str">
        <f>MID(C_FIOLATIN,10,1)</f>
        <v/>
      </c>
      <c r="T30" s="73"/>
      <c r="U30" s="72" t="str">
        <f>MID(C_FIOLATIN,11,1)</f>
        <v/>
      </c>
      <c r="V30" s="73"/>
      <c r="W30" s="72" t="str">
        <f>MID(C_FIOLATIN,12,1)</f>
        <v/>
      </c>
      <c r="X30" s="73"/>
      <c r="Y30" s="72" t="str">
        <f>MID(C_FIOLATIN,13,1)</f>
        <v/>
      </c>
      <c r="Z30" s="73"/>
      <c r="AA30" s="72" t="str">
        <f>MID(C_FIOLATIN,14,1)</f>
        <v/>
      </c>
      <c r="AB30" s="73"/>
      <c r="AC30" s="72" t="str">
        <f>MID(C_FIOLATIN,15,1)</f>
        <v/>
      </c>
      <c r="AD30" s="73"/>
      <c r="AE30" s="72" t="str">
        <f>MID(C_FIOLATIN,16,1)</f>
        <v/>
      </c>
      <c r="AF30" s="73"/>
      <c r="AG30" s="72" t="str">
        <f>MID(C_FIOLATIN,17,1)</f>
        <v/>
      </c>
      <c r="AH30" s="73"/>
      <c r="AI30" s="72" t="str">
        <f>MID(C_FIOLATIN,18,1)</f>
        <v/>
      </c>
      <c r="AJ30" s="73"/>
      <c r="AK30" s="72" t="str">
        <f>MID(C_FIOLATIN,19,1)</f>
        <v/>
      </c>
      <c r="AL30" s="73"/>
      <c r="AM30" s="88" t="str">
        <f>MID(C_FIOLATIN,20,1)</f>
        <v/>
      </c>
      <c r="AN30" s="89"/>
      <c r="AO30" s="89"/>
      <c r="AP30" s="90"/>
    </row>
    <row r="31" spans="1:42" ht="19.5" customHeight="1" x14ac:dyDescent="0.2">
      <c r="A31" s="117" t="s">
        <v>21</v>
      </c>
      <c r="B31" s="118"/>
      <c r="C31" s="118"/>
      <c r="D31" s="118"/>
      <c r="E31" s="118"/>
      <c r="F31" s="118"/>
      <c r="G31" s="118"/>
      <c r="H31" s="118"/>
      <c r="I31" s="118"/>
      <c r="J31" s="119"/>
      <c r="K31" s="120" t="str">
        <f>"" &amp; A_BIRTHDAY</f>
        <v/>
      </c>
      <c r="L31" s="121"/>
      <c r="M31" s="121"/>
      <c r="N31" s="121"/>
      <c r="O31" s="121"/>
      <c r="P31" s="122"/>
      <c r="Q31" s="117" t="s">
        <v>22</v>
      </c>
      <c r="R31" s="118"/>
      <c r="S31" s="118"/>
      <c r="T31" s="118"/>
      <c r="U31" s="118"/>
      <c r="V31" s="118"/>
      <c r="W31" s="119"/>
      <c r="X31" s="120" t="str">
        <f>"" &amp; A_BIRTHPLACE</f>
        <v/>
      </c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2"/>
    </row>
    <row r="32" spans="1:42" ht="9.9499999999999993" customHeight="1" x14ac:dyDescent="0.2">
      <c r="A32" s="74" t="s">
        <v>23</v>
      </c>
      <c r="B32" s="75"/>
      <c r="C32" s="75"/>
      <c r="D32" s="75"/>
      <c r="E32" s="75"/>
      <c r="F32" s="75"/>
      <c r="G32" s="75"/>
      <c r="H32" s="75"/>
      <c r="I32" s="75"/>
      <c r="J32" s="76"/>
      <c r="K32" s="7" t="str">
        <f>IF(A_RESIDENT_C_NAME="РОССИЯ","þ","¨")</f>
        <v>¨</v>
      </c>
      <c r="L32" s="77" t="s">
        <v>24</v>
      </c>
      <c r="M32" s="77"/>
      <c r="N32" s="77"/>
      <c r="O32" s="77"/>
      <c r="P32" s="6" t="str">
        <f>IF(A_RESIDENT_C_NAME&lt;&gt;"РОССИЯ","þ","¨")</f>
        <v>þ</v>
      </c>
      <c r="Q32" s="77" t="s">
        <v>25</v>
      </c>
      <c r="R32" s="77"/>
      <c r="S32" s="77"/>
      <c r="T32" s="77"/>
      <c r="U32" s="77"/>
      <c r="V32" s="77"/>
      <c r="W32" s="77" t="str">
        <f>IF(A_RESIDENT_C_NAME&lt;&gt;"РОССИЯ",""&amp;A_RESIDENT_C_NAME,"")</f>
        <v/>
      </c>
      <c r="X32" s="77"/>
      <c r="Y32" s="77"/>
      <c r="Z32" s="77"/>
      <c r="AA32" s="77"/>
      <c r="AB32" s="77"/>
      <c r="AC32" s="77"/>
      <c r="AD32" s="77"/>
      <c r="AE32" s="77"/>
      <c r="AF32" s="70"/>
      <c r="AG32" s="78"/>
      <c r="AH32" s="114" t="s">
        <v>26</v>
      </c>
      <c r="AI32" s="115"/>
      <c r="AJ32" s="116"/>
      <c r="AK32" s="5" t="str">
        <f>IF(A_SEX="М","þ","¨")</f>
        <v>þ</v>
      </c>
      <c r="AL32" s="8" t="s">
        <v>27</v>
      </c>
      <c r="AM32" s="8"/>
      <c r="AN32" s="5" t="str">
        <f>IF(A_SEX="Ж","þ","¨")</f>
        <v>¨</v>
      </c>
      <c r="AO32" s="8" t="s">
        <v>28</v>
      </c>
      <c r="AP32" s="9"/>
    </row>
    <row r="33" spans="1:42" ht="29.25" customHeight="1" x14ac:dyDescent="0.2">
      <c r="A33" s="139" t="s">
        <v>29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00" t="s">
        <v>30</v>
      </c>
      <c r="L33" s="100"/>
      <c r="M33" s="100"/>
      <c r="N33" s="100"/>
      <c r="O33" s="100"/>
      <c r="P33" s="58" t="str">
        <f>IF(A_DOCTYPE="Паспорт РФ","þ","¨")</f>
        <v>¨</v>
      </c>
      <c r="Q33" s="101" t="s">
        <v>31</v>
      </c>
      <c r="R33" s="101"/>
      <c r="S33" s="101"/>
      <c r="T33" s="101"/>
      <c r="U33" s="101"/>
      <c r="V33" s="59" t="str">
        <f>IF(AND(A_DOCTYPE&lt;&gt;"Паспорт РФ",NOT(ISBLANK(A_DOCTYPE))),"þ","¨")</f>
        <v>þ</v>
      </c>
      <c r="W33" s="101" t="s">
        <v>32</v>
      </c>
      <c r="X33" s="101"/>
      <c r="Y33" s="101"/>
      <c r="Z33" s="101"/>
      <c r="AA33" s="101"/>
      <c r="AB33" s="101"/>
      <c r="AC33" s="101"/>
      <c r="AD33" s="101"/>
      <c r="AE33" s="101"/>
      <c r="AF33" s="140" t="str">
        <f>IF(A_DOCTYPE&lt;&gt;"Паспорт РФ","" &amp; A_DOCTYPE,"")</f>
        <v/>
      </c>
      <c r="AG33" s="140"/>
      <c r="AH33" s="140"/>
      <c r="AI33" s="140"/>
      <c r="AJ33" s="140"/>
      <c r="AK33" s="140"/>
      <c r="AL33" s="140"/>
      <c r="AM33" s="140"/>
      <c r="AN33" s="140"/>
      <c r="AO33" s="140"/>
      <c r="AP33" s="141"/>
    </row>
    <row r="34" spans="1:42" ht="9.9499999999999993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00" t="s">
        <v>33</v>
      </c>
      <c r="L34" s="100"/>
      <c r="M34" s="100"/>
      <c r="N34" s="100"/>
      <c r="O34" s="100"/>
      <c r="P34" s="126" t="str">
        <f>IF(ISERR(FIND(" ",A_DOCNUM,1)),"",MID(A_DOCNUM,1,FIND(" ",A_DOCNUM,1)-1))</f>
        <v/>
      </c>
      <c r="Q34" s="77"/>
      <c r="R34" s="77"/>
      <c r="S34" s="127"/>
      <c r="T34" s="151" t="s">
        <v>34</v>
      </c>
      <c r="U34" s="152"/>
      <c r="V34" s="152"/>
      <c r="W34" s="152"/>
      <c r="X34" s="153"/>
      <c r="Y34" s="126" t="str">
        <f>IF(ISERR(FIND(" ",A_DOCNUM,1)),"" &amp; A_DOCNUM,MID(A_DOCNUM,FIND(" ",A_DOCNUM,1)+1,20))</f>
        <v/>
      </c>
      <c r="Z34" s="77"/>
      <c r="AA34" s="77"/>
      <c r="AB34" s="77"/>
      <c r="AC34" s="77"/>
      <c r="AD34" s="77"/>
      <c r="AE34" s="127"/>
      <c r="AF34" s="154" t="s">
        <v>35</v>
      </c>
      <c r="AG34" s="154"/>
      <c r="AH34" s="154"/>
      <c r="AI34" s="154"/>
      <c r="AJ34" s="154"/>
      <c r="AK34" s="123" t="str">
        <f>"" &amp; A_DOCDATE</f>
        <v/>
      </c>
      <c r="AL34" s="124"/>
      <c r="AM34" s="124"/>
      <c r="AN34" s="124"/>
      <c r="AO34" s="124"/>
      <c r="AP34" s="125"/>
    </row>
    <row r="35" spans="1:42" ht="19.5" customHeight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13" t="s">
        <v>36</v>
      </c>
      <c r="L35" s="113"/>
      <c r="M35" s="113"/>
      <c r="N35" s="113"/>
      <c r="O35" s="113"/>
      <c r="P35" s="128" t="str">
        <f>"" &amp; A_DOCPLACE &amp; " " &amp; A_DOCPLACE_P</f>
        <v xml:space="preserve"> 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30"/>
    </row>
    <row r="36" spans="1:42" s="60" customForma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69"/>
      <c r="M36" s="69"/>
      <c r="N36" s="69"/>
      <c r="O36" s="69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3"/>
    </row>
    <row r="37" spans="1:42" ht="18" customHeight="1" x14ac:dyDescent="0.2">
      <c r="A37" s="138" t="s">
        <v>39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13" t="s">
        <v>40</v>
      </c>
      <c r="L37" s="113"/>
      <c r="M37" s="113"/>
      <c r="N37" s="113"/>
      <c r="O37" s="80" t="str">
        <f>"" &amp; A_PHONE</f>
        <v/>
      </c>
      <c r="P37" s="80"/>
      <c r="Q37" s="80"/>
      <c r="R37" s="80"/>
      <c r="S37" s="80"/>
      <c r="T37" s="80"/>
      <c r="U37" s="80"/>
      <c r="V37" s="113" t="s">
        <v>41</v>
      </c>
      <c r="W37" s="113"/>
      <c r="X37" s="113"/>
      <c r="Y37" s="113"/>
      <c r="Z37" s="80" t="str">
        <f>"" &amp; A_PHONE_M</f>
        <v/>
      </c>
      <c r="AA37" s="80"/>
      <c r="AB37" s="80"/>
      <c r="AC37" s="80"/>
      <c r="AD37" s="80"/>
      <c r="AE37" s="80"/>
      <c r="AF37" s="80"/>
      <c r="AG37" s="113" t="s">
        <v>42</v>
      </c>
      <c r="AH37" s="113"/>
      <c r="AI37" s="113"/>
      <c r="AJ37" s="80"/>
      <c r="AK37" s="80"/>
      <c r="AL37" s="80"/>
      <c r="AM37" s="80"/>
      <c r="AN37" s="80"/>
      <c r="AO37" s="80"/>
      <c r="AP37" s="80"/>
    </row>
    <row r="38" spans="1:42" ht="5.25" customHeight="1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</row>
    <row r="39" spans="1:42" ht="10.5" customHeight="1" x14ac:dyDescent="0.2">
      <c r="A39" s="131" t="s">
        <v>69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1:42" ht="5.25" customHeight="1" x14ac:dyDescent="0.2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</row>
    <row r="41" spans="1:42" ht="10.5" customHeight="1" x14ac:dyDescent="0.2">
      <c r="A41" s="134" t="s">
        <v>9</v>
      </c>
      <c r="B41" s="135"/>
      <c r="C41" s="74" t="s">
        <v>46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6"/>
    </row>
    <row r="42" spans="1:42" ht="10.5" customHeight="1" x14ac:dyDescent="0.2">
      <c r="A42" s="136"/>
      <c r="B42" s="137"/>
      <c r="C42" s="210" t="s">
        <v>48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2"/>
      <c r="Z42" s="181" t="s">
        <v>47</v>
      </c>
      <c r="AA42" s="181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213"/>
    </row>
    <row r="43" spans="1:42" ht="10.5" customHeight="1" x14ac:dyDescent="0.2">
      <c r="A43" s="207" t="s">
        <v>49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9"/>
    </row>
    <row r="44" spans="1:42" ht="10.5" customHeight="1" x14ac:dyDescent="0.2">
      <c r="A44" s="148" t="s">
        <v>103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7"/>
    </row>
    <row r="45" spans="1:42" ht="10.5" customHeight="1" x14ac:dyDescent="0.2">
      <c r="A45" s="148" t="s">
        <v>50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7"/>
    </row>
    <row r="46" spans="1:42" ht="10.5" customHeight="1" x14ac:dyDescent="0.2">
      <c r="A46" s="169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1"/>
    </row>
    <row r="47" spans="1:42" s="60" customFormat="1" ht="10.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</row>
    <row r="48" spans="1:42" s="60" customFormat="1" ht="10.5" customHeight="1" x14ac:dyDescent="0.2">
      <c r="A48" s="102" t="s">
        <v>9</v>
      </c>
      <c r="B48" s="103"/>
      <c r="C48" s="74" t="s">
        <v>117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</row>
    <row r="49" spans="1:42" s="60" customFormat="1" ht="27.75" customHeight="1" x14ac:dyDescent="0.2">
      <c r="A49" s="104" t="s">
        <v>118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</row>
    <row r="50" spans="1:42" s="60" customFormat="1" ht="19.5" customHeight="1" x14ac:dyDescent="0.2">
      <c r="A50" s="107" t="s">
        <v>119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9"/>
    </row>
    <row r="51" spans="1:42" s="60" customFormat="1" ht="18.75" customHeight="1" x14ac:dyDescent="0.2">
      <c r="A51" s="107" t="s">
        <v>120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9"/>
    </row>
    <row r="52" spans="1:42" s="60" customFormat="1" ht="10.5" customHeight="1" x14ac:dyDescent="0.2">
      <c r="A52" s="110" t="s">
        <v>121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</row>
    <row r="53" spans="1:42" ht="6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s="27" customFormat="1" ht="9.9499999999999993" customHeight="1" x14ac:dyDescent="0.2">
      <c r="A54" s="131" t="s">
        <v>66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</row>
    <row r="55" spans="1:42" s="27" customFormat="1" ht="9.9499999999999993" customHeight="1" x14ac:dyDescent="0.2">
      <c r="A55" s="74" t="s">
        <v>20</v>
      </c>
      <c r="B55" s="75"/>
      <c r="C55" s="75"/>
      <c r="D55" s="75"/>
      <c r="E55" s="75"/>
      <c r="F55" s="75"/>
      <c r="G55" s="75"/>
      <c r="H55" s="75"/>
      <c r="I55" s="75"/>
      <c r="J55" s="76"/>
      <c r="K55" s="126" t="str">
        <f>"" &amp; IF(C_FIO=A_FIO,"",C_FIO)</f>
        <v/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27"/>
    </row>
    <row r="56" spans="1:42" s="27" customFormat="1" ht="9.9499999999999993" customHeight="1" x14ac:dyDescent="0.2">
      <c r="A56" s="142" t="s">
        <v>72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4"/>
    </row>
    <row r="57" spans="1:42" s="27" customFormat="1" ht="9.9499999999999993" customHeight="1" x14ac:dyDescent="0.2">
      <c r="A57" s="72" t="str">
        <f>IF(C_FIO=A_FIO,"",MID(C_FIOLATIN,1,1))</f>
        <v/>
      </c>
      <c r="B57" s="73"/>
      <c r="C57" s="72" t="str">
        <f>IF(C_FIO=A_FIO,"",MID(C_FIOLATIN,2,1))</f>
        <v/>
      </c>
      <c r="D57" s="73"/>
      <c r="E57" s="72" t="str">
        <f>IF(C_FIO=A_FIO,"",MID(C_FIOLATIN,3,1))</f>
        <v/>
      </c>
      <c r="F57" s="73"/>
      <c r="G57" s="72" t="str">
        <f>IF(C_FIO=A_FIO,"",MID(C_FIOLATIN,4,1))</f>
        <v/>
      </c>
      <c r="H57" s="73"/>
      <c r="I57" s="72" t="str">
        <f>IF(C_FIO=A_FIO,"",MID(C_FIOLATIN,5,1))</f>
        <v/>
      </c>
      <c r="J57" s="73"/>
      <c r="K57" s="72" t="str">
        <f>IF(C_FIO=A_FIO,"",MID(C_FIOLATIN,6,1))</f>
        <v/>
      </c>
      <c r="L57" s="73"/>
      <c r="M57" s="72" t="str">
        <f>IF(C_FIO=A_FIO,"",MID(C_FIOLATIN,7,1))</f>
        <v/>
      </c>
      <c r="N57" s="73"/>
      <c r="O57" s="72" t="str">
        <f>IF(C_FIO=A_FIO,"",MID(C_FIOLATIN,8,1))</f>
        <v/>
      </c>
      <c r="P57" s="73"/>
      <c r="Q57" s="72" t="str">
        <f>IF(C_FIO=A_FIO,"",MID(C_FIOLATIN,9,1))</f>
        <v/>
      </c>
      <c r="R57" s="73"/>
      <c r="S57" s="72" t="str">
        <f>IF(C_FIO=A_FIO,"",MID(C_FIOLATIN,10,1))</f>
        <v/>
      </c>
      <c r="T57" s="73"/>
      <c r="U57" s="72" t="str">
        <f>IF(C_FIO=A_FIO,"",MID(C_FIOLATIN,11,1))</f>
        <v/>
      </c>
      <c r="V57" s="73"/>
      <c r="W57" s="72" t="str">
        <f>IF(C_FIO=A_FIO,"",MID(C_FIOLATIN,12,1))</f>
        <v/>
      </c>
      <c r="X57" s="73"/>
      <c r="Y57" s="72" t="str">
        <f>IF(C_FIO=A_FIO,"",MID(C_FIOLATIN,13,1))</f>
        <v/>
      </c>
      <c r="Z57" s="73"/>
      <c r="AA57" s="72" t="str">
        <f>IF(C_FIO=A_FIO,"",MID(C_FIOLATIN,14,1))</f>
        <v/>
      </c>
      <c r="AB57" s="73"/>
      <c r="AC57" s="72" t="str">
        <f>IF(C_FIO=A_FIO,"",MID(C_FIOLATIN,15,1))</f>
        <v/>
      </c>
      <c r="AD57" s="73"/>
      <c r="AE57" s="72" t="str">
        <f>IF(C_FIO=A_FIO,"",MID(C_FIOLATIN,16,1))</f>
        <v/>
      </c>
      <c r="AF57" s="73"/>
      <c r="AG57" s="72" t="str">
        <f>IF(C_FIO=A_FIO,"",MID(C_FIOLATIN,17,1))</f>
        <v/>
      </c>
      <c r="AH57" s="73"/>
      <c r="AI57" s="72" t="str">
        <f>IF(C_FIO=A_FIO,"",MID(C_FIOLATIN,18,1))</f>
        <v/>
      </c>
      <c r="AJ57" s="73"/>
      <c r="AK57" s="72" t="str">
        <f>IF(C_FIO=A_FIO,"",MID(C_FIOLATIN,19,1))</f>
        <v/>
      </c>
      <c r="AL57" s="79"/>
      <c r="AM57" s="98"/>
      <c r="AN57" s="98"/>
      <c r="AO57" s="98"/>
      <c r="AP57" s="99"/>
    </row>
    <row r="58" spans="1:42" s="27" customFormat="1" ht="9.9499999999999993" customHeight="1" x14ac:dyDescent="0.2">
      <c r="A58" s="74" t="s">
        <v>116</v>
      </c>
      <c r="B58" s="75"/>
      <c r="C58" s="75"/>
      <c r="D58" s="75"/>
      <c r="E58" s="75"/>
      <c r="F58" s="75"/>
      <c r="G58" s="75"/>
      <c r="H58" s="75"/>
      <c r="I58" s="75"/>
      <c r="J58" s="76"/>
      <c r="K58" s="72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9"/>
    </row>
    <row r="59" spans="1:42" s="27" customFormat="1" ht="9.9499999999999993" customHeight="1" x14ac:dyDescent="0.2">
      <c r="A59" s="74" t="s">
        <v>21</v>
      </c>
      <c r="B59" s="75"/>
      <c r="C59" s="75"/>
      <c r="D59" s="75"/>
      <c r="E59" s="75"/>
      <c r="F59" s="75"/>
      <c r="G59" s="75"/>
      <c r="H59" s="75"/>
      <c r="I59" s="75"/>
      <c r="J59" s="76"/>
      <c r="K59" s="126" t="str">
        <f>"" &amp; IF(C_FIO=A_FIO,"",C_BIRTHDAY)</f>
        <v/>
      </c>
      <c r="L59" s="77"/>
      <c r="M59" s="77"/>
      <c r="N59" s="77"/>
      <c r="O59" s="77"/>
      <c r="P59" s="127"/>
      <c r="Q59" s="74" t="s">
        <v>22</v>
      </c>
      <c r="R59" s="75"/>
      <c r="S59" s="75"/>
      <c r="T59" s="75"/>
      <c r="U59" s="75"/>
      <c r="V59" s="75"/>
      <c r="W59" s="76"/>
      <c r="X59" s="126" t="str">
        <f>"" &amp; IF(C_FIO=A_FIO,"",C_BIRTHPLACE)</f>
        <v/>
      </c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127"/>
    </row>
    <row r="60" spans="1:42" s="27" customFormat="1" ht="10.5" customHeight="1" x14ac:dyDescent="0.2">
      <c r="A60" s="74" t="s">
        <v>23</v>
      </c>
      <c r="B60" s="75"/>
      <c r="C60" s="75"/>
      <c r="D60" s="75"/>
      <c r="E60" s="75"/>
      <c r="F60" s="75"/>
      <c r="G60" s="75"/>
      <c r="H60" s="75"/>
      <c r="I60" s="75"/>
      <c r="J60" s="76"/>
      <c r="K60" s="7" t="str">
        <f>IF(C_FIO=A_FIO,"¨",IF(C_RESIDENT="1","þ","¨"))</f>
        <v>¨</v>
      </c>
      <c r="L60" s="77" t="s">
        <v>24</v>
      </c>
      <c r="M60" s="77"/>
      <c r="N60" s="77"/>
      <c r="O60" s="77"/>
      <c r="P60" s="6" t="str">
        <f>IF(C_FIO=A_FIO,"¨",IF(C_RESIDENT="0","þ","¨"))</f>
        <v>¨</v>
      </c>
      <c r="Q60" s="77" t="s">
        <v>25</v>
      </c>
      <c r="R60" s="77"/>
      <c r="S60" s="77"/>
      <c r="T60" s="77"/>
      <c r="U60" s="77"/>
      <c r="V60" s="77"/>
      <c r="W60" s="77" t="str">
        <f>IF(C_FIO=A_FIO,"",IF(C_RESIDENT_C_NAME&lt;&gt;"РОССИЯ",""&amp;C_RESIDENT_C_NAME,""))</f>
        <v/>
      </c>
      <c r="X60" s="77"/>
      <c r="Y60" s="77"/>
      <c r="Z60" s="77"/>
      <c r="AA60" s="77"/>
      <c r="AB60" s="77"/>
      <c r="AC60" s="77"/>
      <c r="AD60" s="77"/>
      <c r="AE60" s="77"/>
      <c r="AF60" s="70"/>
      <c r="AG60" s="78"/>
      <c r="AH60" s="74" t="s">
        <v>26</v>
      </c>
      <c r="AI60" s="75"/>
      <c r="AJ60" s="76"/>
      <c r="AK60" s="5" t="str">
        <f>IF(C_FIO=A_FIO,"¨",IF(C_SEX="М","þ","¨"))</f>
        <v>¨</v>
      </c>
      <c r="AL60" s="8" t="s">
        <v>27</v>
      </c>
      <c r="AM60" s="8"/>
      <c r="AN60" s="5" t="str">
        <f>IF(C_FIO=A_FIO,"¨",IF(C_SEX="Ж","þ","¨"))</f>
        <v>¨</v>
      </c>
      <c r="AO60" s="8" t="s">
        <v>28</v>
      </c>
      <c r="AP60" s="9"/>
    </row>
    <row r="61" spans="1:42" s="27" customFormat="1" ht="33.75" customHeight="1" x14ac:dyDescent="0.2">
      <c r="A61" s="139" t="s">
        <v>29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00" t="s">
        <v>30</v>
      </c>
      <c r="L61" s="100"/>
      <c r="M61" s="100"/>
      <c r="N61" s="100"/>
      <c r="O61" s="100"/>
      <c r="P61" s="58" t="str">
        <f>IF(C_FIO=A_FIO,"¨",IF(C_DOCTYPE="Паспорт РФ","þ","¨"))</f>
        <v>¨</v>
      </c>
      <c r="Q61" s="101" t="s">
        <v>31</v>
      </c>
      <c r="R61" s="101"/>
      <c r="S61" s="101"/>
      <c r="T61" s="101"/>
      <c r="U61" s="101"/>
      <c r="V61" s="59" t="str">
        <f>IF(C_FIO=A_FIO,"¨",IF(AND(C_DOCTYPE&lt;&gt;"Паспорт РФ",NOT(ISBLANK(C_DOCTYPE))),"þ","¨"))</f>
        <v>¨</v>
      </c>
      <c r="W61" s="101" t="s">
        <v>32</v>
      </c>
      <c r="X61" s="101"/>
      <c r="Y61" s="101"/>
      <c r="Z61" s="101"/>
      <c r="AA61" s="101"/>
      <c r="AB61" s="101"/>
      <c r="AC61" s="101"/>
      <c r="AD61" s="101"/>
      <c r="AE61" s="101"/>
      <c r="AF61" s="140" t="str">
        <f>IF(C_FIO=A_FIO,"",IF(C_DOCTYPE&lt;&gt;"Паспорт РФ","" &amp; C_DOCTYPE,""))</f>
        <v/>
      </c>
      <c r="AG61" s="140"/>
      <c r="AH61" s="140"/>
      <c r="AI61" s="140"/>
      <c r="AJ61" s="140"/>
      <c r="AK61" s="140"/>
      <c r="AL61" s="140"/>
      <c r="AM61" s="140"/>
      <c r="AN61" s="140"/>
      <c r="AO61" s="140"/>
      <c r="AP61" s="141"/>
    </row>
    <row r="62" spans="1:42" s="27" customFormat="1" ht="9.9499999999999993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00" t="s">
        <v>33</v>
      </c>
      <c r="L62" s="100"/>
      <c r="M62" s="100"/>
      <c r="N62" s="100"/>
      <c r="O62" s="100"/>
      <c r="P62" s="126" t="str">
        <f>IF(C_FIO=A_FIO,"",IF(ISERR(FIND(" ",C_DOCNUM,1)),"",MID(C_DOCNUM,1,FIND(" ",C_DOCNUM,1)-1)))</f>
        <v/>
      </c>
      <c r="Q62" s="77"/>
      <c r="R62" s="77"/>
      <c r="S62" s="127"/>
      <c r="T62" s="151" t="s">
        <v>34</v>
      </c>
      <c r="U62" s="152"/>
      <c r="V62" s="152"/>
      <c r="W62" s="152"/>
      <c r="X62" s="153"/>
      <c r="Y62" s="126" t="str">
        <f>IF(C_FIO=A_FIO,"",IF(ISERR(FIND(" ",C_DOCNUM,1)),"" &amp; C_DOCNUM,MID(C_DOCNUM,FIND(" ",C_DOCNUM,1)+1,20)))</f>
        <v/>
      </c>
      <c r="Z62" s="77"/>
      <c r="AA62" s="77"/>
      <c r="AB62" s="77"/>
      <c r="AC62" s="77"/>
      <c r="AD62" s="77"/>
      <c r="AE62" s="127"/>
      <c r="AF62" s="151" t="s">
        <v>35</v>
      </c>
      <c r="AG62" s="152"/>
      <c r="AH62" s="152"/>
      <c r="AI62" s="152"/>
      <c r="AJ62" s="153"/>
      <c r="AK62" s="123" t="str">
        <f>"" &amp; IF(C_FIO=A_FIO,"",C_DOCDATE)</f>
        <v/>
      </c>
      <c r="AL62" s="124"/>
      <c r="AM62" s="124"/>
      <c r="AN62" s="124"/>
      <c r="AO62" s="124"/>
      <c r="AP62" s="125"/>
    </row>
    <row r="63" spans="1:42" s="27" customFormat="1" ht="9.9499999999999993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13" t="s">
        <v>36</v>
      </c>
      <c r="L63" s="113"/>
      <c r="M63" s="113"/>
      <c r="N63" s="113"/>
      <c r="O63" s="113"/>
      <c r="P63" s="165" t="str">
        <f>"" &amp; IF(C_FIO=A_FIO,"",C_DOCPLACE &amp; " " &amp; C_DOCPLACE_P)</f>
        <v/>
      </c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7"/>
    </row>
    <row r="64" spans="1:42" s="27" customFormat="1" ht="9.9499999999999993" customHeight="1" x14ac:dyDescent="0.2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5"/>
      <c r="Q64" s="25"/>
      <c r="R64" s="25"/>
      <c r="S64" s="25"/>
      <c r="T64" s="24"/>
      <c r="U64" s="24"/>
      <c r="V64" s="24"/>
      <c r="W64" s="24"/>
      <c r="X64" s="24"/>
      <c r="Y64" s="25"/>
      <c r="Z64" s="25"/>
      <c r="AA64" s="25"/>
      <c r="AB64" s="25"/>
      <c r="AC64" s="25"/>
      <c r="AD64" s="25"/>
      <c r="AE64" s="25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6"/>
    </row>
    <row r="65" spans="1:42" s="27" customFormat="1" ht="9.9499999999999993" customHeight="1" x14ac:dyDescent="0.2">
      <c r="A65" s="88" t="s">
        <v>37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90"/>
    </row>
    <row r="66" spans="1:42" s="27" customFormat="1" ht="9.9499999999999993" customHeight="1" x14ac:dyDescent="0.2">
      <c r="A66" s="155" t="str">
        <f>IF(C_FIO=A_FIO,"","" &amp; C_REGADDR)</f>
        <v/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7"/>
    </row>
    <row r="67" spans="1:42" s="27" customFormat="1" ht="9.9499999999999993" customHeight="1" x14ac:dyDescent="0.2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60"/>
    </row>
    <row r="68" spans="1:42" s="27" customFormat="1" ht="9.9499999999999993" customHeight="1" x14ac:dyDescent="0.2">
      <c r="A68" s="88" t="s">
        <v>38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90"/>
    </row>
    <row r="69" spans="1:42" s="27" customFormat="1" ht="9.9499999999999993" customHeight="1" x14ac:dyDescent="0.2">
      <c r="A69" s="155" t="str">
        <f>IF(C_FIO=A_FIO,"","" &amp; IF(C_CURADDR=C_REGADDR,"",C_CURADDR))</f>
        <v/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7"/>
    </row>
    <row r="70" spans="1:42" s="27" customFormat="1" ht="9.9499999999999993" customHeight="1" x14ac:dyDescent="0.2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60"/>
    </row>
    <row r="71" spans="1:42" s="27" customFormat="1" ht="9.9499999999999993" customHeight="1" x14ac:dyDescent="0.2">
      <c r="A71" s="74" t="s">
        <v>39</v>
      </c>
      <c r="B71" s="75"/>
      <c r="C71" s="75"/>
      <c r="D71" s="75"/>
      <c r="E71" s="75"/>
      <c r="F71" s="75"/>
      <c r="G71" s="75"/>
      <c r="H71" s="75"/>
      <c r="I71" s="75"/>
      <c r="J71" s="76"/>
      <c r="K71" s="100" t="s">
        <v>40</v>
      </c>
      <c r="L71" s="100"/>
      <c r="M71" s="100"/>
      <c r="N71" s="100"/>
      <c r="O71" s="164" t="str">
        <f>IF(C_FIO=A_FIO,"","" &amp; C_PHONE)</f>
        <v/>
      </c>
      <c r="P71" s="164"/>
      <c r="Q71" s="164"/>
      <c r="R71" s="164"/>
      <c r="S71" s="164"/>
      <c r="T71" s="164"/>
      <c r="U71" s="164"/>
      <c r="V71" s="100" t="s">
        <v>41</v>
      </c>
      <c r="W71" s="100"/>
      <c r="X71" s="100"/>
      <c r="Y71" s="100"/>
      <c r="Z71" s="164" t="str">
        <f>IF(C_FIO=A_FIO,"","" &amp; C_PHONE_M)</f>
        <v/>
      </c>
      <c r="AA71" s="164"/>
      <c r="AB71" s="164"/>
      <c r="AC71" s="164"/>
      <c r="AD71" s="164"/>
      <c r="AE71" s="164"/>
      <c r="AF71" s="164"/>
      <c r="AG71" s="151" t="s">
        <v>42</v>
      </c>
      <c r="AH71" s="152"/>
      <c r="AI71" s="153"/>
      <c r="AJ71" s="164"/>
      <c r="AK71" s="164"/>
      <c r="AL71" s="164"/>
      <c r="AM71" s="164"/>
      <c r="AN71" s="164"/>
      <c r="AO71" s="164"/>
      <c r="AP71" s="164"/>
    </row>
    <row r="72" spans="1:42" ht="9.9499999999999993" customHeight="1" x14ac:dyDescent="0.2">
      <c r="A72" s="168" t="s">
        <v>43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</row>
    <row r="73" spans="1:42" ht="9" customHeight="1" x14ac:dyDescent="0.2">
      <c r="A73" s="161" t="s">
        <v>110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3"/>
    </row>
    <row r="74" spans="1:42" ht="9" customHeight="1" x14ac:dyDescent="0.2">
      <c r="A74" s="145" t="s">
        <v>109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7"/>
    </row>
    <row r="75" spans="1:42" ht="9" customHeight="1" x14ac:dyDescent="0.2">
      <c r="A75" s="145" t="s">
        <v>75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7"/>
    </row>
    <row r="76" spans="1:42" ht="9" customHeight="1" x14ac:dyDescent="0.2">
      <c r="A76" s="148" t="s">
        <v>107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50"/>
    </row>
    <row r="77" spans="1:42" ht="9" customHeight="1" x14ac:dyDescent="0.2">
      <c r="A77" s="145" t="s">
        <v>108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7"/>
    </row>
    <row r="78" spans="1:42" ht="9" customHeight="1" x14ac:dyDescent="0.2">
      <c r="A78" s="148" t="s">
        <v>76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</row>
    <row r="79" spans="1:42" ht="9" customHeight="1" x14ac:dyDescent="0.2">
      <c r="A79" s="145" t="s">
        <v>77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7"/>
    </row>
    <row r="80" spans="1:42" ht="9" customHeight="1" x14ac:dyDescent="0.2">
      <c r="A80" s="148" t="s">
        <v>105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</row>
    <row r="81" spans="1:42" ht="9" customHeight="1" x14ac:dyDescent="0.2">
      <c r="A81" s="145" t="s">
        <v>106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7"/>
    </row>
    <row r="82" spans="1:42" ht="9" customHeight="1" x14ac:dyDescent="0.2">
      <c r="A82" s="169" t="s">
        <v>104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1"/>
    </row>
    <row r="83" spans="1:42" ht="10.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0.5" customHeight="1" x14ac:dyDescent="0.2">
      <c r="A84" s="28"/>
      <c r="B84" s="174" t="str">
        <f>"" &amp; Z_DATE</f>
        <v/>
      </c>
      <c r="C84" s="174"/>
      <c r="D84" s="174"/>
      <c r="E84" s="174"/>
      <c r="F84" s="174"/>
      <c r="G84" s="174"/>
      <c r="H84" s="174"/>
      <c r="I84" s="174"/>
      <c r="J84" s="14"/>
      <c r="K84" s="14"/>
      <c r="L84" s="14"/>
      <c r="M84" s="16"/>
      <c r="N84" s="174"/>
      <c r="O84" s="174"/>
      <c r="P84" s="174"/>
      <c r="Q84" s="174"/>
      <c r="R84" s="174"/>
      <c r="S84" s="174"/>
      <c r="T84" s="174"/>
      <c r="U84" s="174"/>
      <c r="V84" s="14"/>
      <c r="W84" s="14"/>
      <c r="X84" s="14"/>
      <c r="Y84" s="16"/>
      <c r="Z84" s="174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 xml:space="preserve">  . .</v>
      </c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"/>
      <c r="AN84" s="28"/>
      <c r="AO84" s="28"/>
      <c r="AP84" s="28"/>
    </row>
    <row r="85" spans="1:42" ht="10.5" customHeight="1" x14ac:dyDescent="0.2">
      <c r="A85" s="28"/>
      <c r="B85" s="175" t="s">
        <v>44</v>
      </c>
      <c r="C85" s="175"/>
      <c r="D85" s="175"/>
      <c r="E85" s="175"/>
      <c r="F85" s="175"/>
      <c r="G85" s="175"/>
      <c r="H85" s="175"/>
      <c r="I85" s="175"/>
      <c r="J85" s="15"/>
      <c r="K85" s="15"/>
      <c r="L85" s="15"/>
      <c r="M85" s="16"/>
      <c r="N85" s="175" t="s">
        <v>57</v>
      </c>
      <c r="O85" s="175"/>
      <c r="P85" s="175"/>
      <c r="Q85" s="175"/>
      <c r="R85" s="175"/>
      <c r="S85" s="175"/>
      <c r="T85" s="175"/>
      <c r="U85" s="175"/>
      <c r="V85" s="15"/>
      <c r="W85" s="15"/>
      <c r="X85" s="15"/>
      <c r="Y85" s="16"/>
      <c r="Z85" s="176" t="s">
        <v>45</v>
      </c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28"/>
      <c r="AN85" s="28"/>
      <c r="AO85" s="28"/>
      <c r="AP85" s="28"/>
    </row>
    <row r="86" spans="1:42" ht="10.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0.5" customHeight="1" x14ac:dyDescent="0.2">
      <c r="A87" s="191" t="s">
        <v>61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2"/>
    </row>
    <row r="88" spans="1:42" ht="10.5" customHeight="1" x14ac:dyDescent="0.2">
      <c r="A88" s="195" t="s">
        <v>78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35" t="str">
        <f>IF(C_PRIORITY="0","þ","¨")</f>
        <v>¨</v>
      </c>
      <c r="AA88" s="172" t="s">
        <v>79</v>
      </c>
      <c r="AB88" s="172"/>
      <c r="AC88" s="172"/>
      <c r="AD88" s="172"/>
      <c r="AE88" s="172"/>
      <c r="AF88" s="172"/>
      <c r="AG88" s="172"/>
      <c r="AH88" s="35" t="str">
        <f>IF(C_PRIORITY="0","þ","¨")</f>
        <v>¨</v>
      </c>
      <c r="AI88" s="172" t="s">
        <v>80</v>
      </c>
      <c r="AJ88" s="172"/>
      <c r="AK88" s="172"/>
      <c r="AL88" s="172"/>
      <c r="AM88" s="172"/>
      <c r="AN88" s="172"/>
      <c r="AO88" s="172"/>
      <c r="AP88" s="173"/>
    </row>
    <row r="89" spans="1:42" ht="10.5" customHeight="1" x14ac:dyDescent="0.2">
      <c r="A89" s="145" t="s">
        <v>81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7"/>
    </row>
    <row r="90" spans="1:42" ht="10.5" customHeight="1" x14ac:dyDescent="0.2">
      <c r="A90" s="145" t="s">
        <v>82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7"/>
    </row>
    <row r="91" spans="1:42" ht="10.5" customHeight="1" x14ac:dyDescent="0.2">
      <c r="A91" s="145" t="s">
        <v>83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7"/>
    </row>
    <row r="92" spans="1:42" ht="10.5" customHeight="1" x14ac:dyDescent="0.2">
      <c r="A92" s="145" t="s">
        <v>84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7"/>
    </row>
    <row r="93" spans="1:42" ht="10.5" customHeight="1" x14ac:dyDescent="0.2">
      <c r="A93" s="145" t="s">
        <v>85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7"/>
    </row>
    <row r="94" spans="1:42" ht="11.25" customHeight="1" x14ac:dyDescent="0.2">
      <c r="A94" s="145" t="s">
        <v>102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7"/>
    </row>
    <row r="95" spans="1:42" ht="10.5" customHeight="1" x14ac:dyDescent="0.2">
      <c r="A95" s="145" t="s">
        <v>100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7"/>
    </row>
    <row r="96" spans="1:42" ht="10.5" customHeight="1" x14ac:dyDescent="0.2">
      <c r="A96" s="145" t="s">
        <v>101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7"/>
    </row>
    <row r="97" spans="1:42" ht="10.5" customHeight="1" x14ac:dyDescent="0.2">
      <c r="A97" s="145" t="s">
        <v>86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7"/>
    </row>
    <row r="98" spans="1:42" ht="10.5" customHeight="1" x14ac:dyDescent="0.2">
      <c r="A98" s="145" t="s">
        <v>87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7"/>
    </row>
    <row r="99" spans="1:42" ht="10.5" customHeight="1" x14ac:dyDescent="0.2">
      <c r="A99" s="145" t="s">
        <v>88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7"/>
    </row>
    <row r="100" spans="1:42" ht="10.5" customHeight="1" x14ac:dyDescent="0.2">
      <c r="A100" s="145" t="s">
        <v>89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7"/>
    </row>
    <row r="101" spans="1:42" ht="10.5" customHeight="1" x14ac:dyDescent="0.2">
      <c r="A101" s="145" t="s">
        <v>90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7"/>
    </row>
    <row r="102" spans="1:42" ht="10.5" customHeight="1" x14ac:dyDescent="0.2">
      <c r="A102" s="145" t="s">
        <v>91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7"/>
    </row>
    <row r="103" spans="1:42" ht="10.5" customHeight="1" x14ac:dyDescent="0.2">
      <c r="A103" s="177" t="s">
        <v>92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9"/>
    </row>
    <row r="104" spans="1:42" ht="10.5" customHeight="1" x14ac:dyDescent="0.2">
      <c r="A104" s="145" t="s">
        <v>93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7"/>
    </row>
    <row r="105" spans="1:42" ht="11.25" customHeight="1" x14ac:dyDescent="0.2">
      <c r="A105" s="145" t="s">
        <v>99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7"/>
    </row>
    <row r="106" spans="1:42" ht="10.5" customHeight="1" x14ac:dyDescent="0.2">
      <c r="A106" s="145" t="s">
        <v>94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7"/>
    </row>
    <row r="107" spans="1:42" ht="9.9499999999999993" customHeight="1" x14ac:dyDescent="0.2">
      <c r="A107" s="145" t="s">
        <v>95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7"/>
    </row>
    <row r="108" spans="1:42" ht="9" customHeight="1" x14ac:dyDescent="0.2">
      <c r="A108" s="177" t="s">
        <v>96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9"/>
    </row>
    <row r="109" spans="1:42" ht="9" customHeight="1" x14ac:dyDescent="0.2">
      <c r="A109" s="177" t="s">
        <v>97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9"/>
    </row>
    <row r="110" spans="1:42" ht="9" customHeight="1" x14ac:dyDescent="0.2">
      <c r="A110" s="169" t="s">
        <v>98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1"/>
    </row>
    <row r="111" spans="1:42" ht="9.9499999999999993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6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</row>
    <row r="112" spans="1:42" ht="9.9499999999999993" customHeight="1" x14ac:dyDescent="0.2">
      <c r="A112" s="16"/>
      <c r="B112" s="16"/>
      <c r="C112" s="174" t="str">
        <f>"" &amp; Z_DATE</f>
        <v/>
      </c>
      <c r="D112" s="174"/>
      <c r="E112" s="174"/>
      <c r="F112" s="174"/>
      <c r="G112" s="174"/>
      <c r="H112" s="174"/>
      <c r="I112" s="174"/>
      <c r="J112" s="174"/>
      <c r="K112" s="14"/>
      <c r="L112" s="14"/>
      <c r="M112" s="14"/>
      <c r="N112" s="16"/>
      <c r="O112" s="174"/>
      <c r="P112" s="174"/>
      <c r="Q112" s="174"/>
      <c r="R112" s="174"/>
      <c r="S112" s="174"/>
      <c r="T112" s="174"/>
      <c r="U112" s="174"/>
      <c r="V112" s="174"/>
      <c r="W112" s="14"/>
      <c r="X112" s="14"/>
      <c r="Y112" s="14"/>
      <c r="Z112" s="16"/>
      <c r="AA112" s="174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 xml:space="preserve">  . .</v>
      </c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6"/>
      <c r="AO112" s="16"/>
      <c r="AP112" s="16"/>
    </row>
    <row r="113" spans="1:42" ht="9.9499999999999993" customHeight="1" x14ac:dyDescent="0.2">
      <c r="A113" s="16"/>
      <c r="B113" s="16"/>
      <c r="C113" s="175" t="s">
        <v>44</v>
      </c>
      <c r="D113" s="175"/>
      <c r="E113" s="175"/>
      <c r="F113" s="175"/>
      <c r="G113" s="175"/>
      <c r="H113" s="175"/>
      <c r="I113" s="175"/>
      <c r="J113" s="175"/>
      <c r="K113" s="15"/>
      <c r="L113" s="15"/>
      <c r="M113" s="15"/>
      <c r="N113" s="16"/>
      <c r="O113" s="175" t="s">
        <v>58</v>
      </c>
      <c r="P113" s="175"/>
      <c r="Q113" s="175"/>
      <c r="R113" s="175"/>
      <c r="S113" s="175"/>
      <c r="T113" s="175"/>
      <c r="U113" s="175"/>
      <c r="V113" s="175"/>
      <c r="W113" s="15"/>
      <c r="X113" s="15"/>
      <c r="Y113" s="15"/>
      <c r="Z113" s="16"/>
      <c r="AA113" s="176" t="s">
        <v>45</v>
      </c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6"/>
      <c r="AO113" s="16"/>
      <c r="AP113" s="16"/>
    </row>
    <row r="114" spans="1:42" s="20" customFormat="1" ht="9.9499999999999993" customHeight="1" x14ac:dyDescent="0.2">
      <c r="A114" s="168" t="s">
        <v>52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</row>
    <row r="115" spans="1:42" ht="9.9499999999999993" customHeight="1" x14ac:dyDescent="0.2">
      <c r="A115" s="74" t="s">
        <v>59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6"/>
    </row>
    <row r="116" spans="1:42" ht="9.9499999999999993" customHeight="1" x14ac:dyDescent="0.2">
      <c r="A116" s="18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7"/>
    </row>
    <row r="117" spans="1:42" ht="9.9499999999999993" customHeight="1" x14ac:dyDescent="0.2">
      <c r="A117" s="123" t="str">
        <f>"" &amp; P_DOLG_1</f>
        <v/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3"/>
      <c r="W117" s="174" t="str">
        <f>"" &amp; Z_DATE</f>
        <v/>
      </c>
      <c r="X117" s="174"/>
      <c r="Y117" s="174"/>
      <c r="Z117" s="174"/>
      <c r="AA117" s="174"/>
      <c r="AB117" s="174"/>
      <c r="AC117" s="13"/>
      <c r="AD117" s="124"/>
      <c r="AE117" s="124"/>
      <c r="AF117" s="124"/>
      <c r="AG117" s="124"/>
      <c r="AH117" s="124"/>
      <c r="AI117" s="193" t="str">
        <f>IF(ISERR((FIND(" ",P_FIO_1,1))),"____________________"&amp;P_FIO_1,MID(P_FIO_1,1,FIND("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>____________________</v>
      </c>
      <c r="AJ117" s="193"/>
      <c r="AK117" s="193"/>
      <c r="AL117" s="193"/>
      <c r="AM117" s="193"/>
      <c r="AN117" s="193"/>
      <c r="AO117" s="193"/>
      <c r="AP117" s="194"/>
    </row>
    <row r="118" spans="1:42" ht="9.9499999999999993" customHeight="1" x14ac:dyDescent="0.2">
      <c r="A118" s="183" t="s">
        <v>53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 t="s">
        <v>44</v>
      </c>
      <c r="W118" s="184"/>
      <c r="X118" s="184"/>
      <c r="Y118" s="184"/>
      <c r="Z118" s="184"/>
      <c r="AA118" s="184"/>
      <c r="AB118" s="184"/>
      <c r="AC118" s="184"/>
      <c r="AD118" s="184" t="s">
        <v>54</v>
      </c>
      <c r="AE118" s="184"/>
      <c r="AF118" s="184"/>
      <c r="AG118" s="184"/>
      <c r="AH118" s="184"/>
      <c r="AI118" s="184" t="s">
        <v>45</v>
      </c>
      <c r="AJ118" s="184"/>
      <c r="AK118" s="184"/>
      <c r="AL118" s="184"/>
      <c r="AM118" s="184"/>
      <c r="AN118" s="184"/>
      <c r="AO118" s="184"/>
      <c r="AP118" s="185"/>
    </row>
    <row r="119" spans="1:42" ht="11.1" customHeight="1" x14ac:dyDescent="0.2"/>
  </sheetData>
  <mergeCells count="222">
    <mergeCell ref="R25:X25"/>
    <mergeCell ref="Q32:V32"/>
    <mergeCell ref="A55:J55"/>
    <mergeCell ref="O57:P57"/>
    <mergeCell ref="A12:A16"/>
    <mergeCell ref="B12:AP12"/>
    <mergeCell ref="B13:AP13"/>
    <mergeCell ref="B14:AP14"/>
    <mergeCell ref="B15:AP15"/>
    <mergeCell ref="B16:AP16"/>
    <mergeCell ref="A44:AP44"/>
    <mergeCell ref="A45:AP45"/>
    <mergeCell ref="A46:AP46"/>
    <mergeCell ref="A43:AP43"/>
    <mergeCell ref="Q18:U18"/>
    <mergeCell ref="W18:Y18"/>
    <mergeCell ref="C42:Y42"/>
    <mergeCell ref="A27:AP27"/>
    <mergeCell ref="M30:N30"/>
    <mergeCell ref="AB42:AP42"/>
    <mergeCell ref="K28:AP28"/>
    <mergeCell ref="A33:J35"/>
    <mergeCell ref="A118:U118"/>
    <mergeCell ref="V118:AC118"/>
    <mergeCell ref="AD118:AH118"/>
    <mergeCell ref="AI118:AP118"/>
    <mergeCell ref="A117:U117"/>
    <mergeCell ref="AA2:AP2"/>
    <mergeCell ref="A5:AP5"/>
    <mergeCell ref="A6:AP6"/>
    <mergeCell ref="A7:AP7"/>
    <mergeCell ref="A10:AP10"/>
    <mergeCell ref="AD117:AH117"/>
    <mergeCell ref="A87:AP87"/>
    <mergeCell ref="AI117:AP117"/>
    <mergeCell ref="A88:Y88"/>
    <mergeCell ref="A100:AP100"/>
    <mergeCell ref="A101:AP101"/>
    <mergeCell ref="A109:AP109"/>
    <mergeCell ref="W117:AB117"/>
    <mergeCell ref="O112:V112"/>
    <mergeCell ref="A115:AP115"/>
    <mergeCell ref="AI57:AJ57"/>
    <mergeCell ref="AK57:AL57"/>
    <mergeCell ref="AM57:AP57"/>
    <mergeCell ref="A60:J60"/>
    <mergeCell ref="A114:AP114"/>
    <mergeCell ref="AA112:AM112"/>
    <mergeCell ref="C113:J113"/>
    <mergeCell ref="A110:AP110"/>
    <mergeCell ref="O113:V113"/>
    <mergeCell ref="A94:AP94"/>
    <mergeCell ref="A95:AP95"/>
    <mergeCell ref="C57:D57"/>
    <mergeCell ref="E57:F57"/>
    <mergeCell ref="S57:T57"/>
    <mergeCell ref="U57:V57"/>
    <mergeCell ref="W57:X57"/>
    <mergeCell ref="Y57:Z57"/>
    <mergeCell ref="AE57:AF57"/>
    <mergeCell ref="AG57:AH57"/>
    <mergeCell ref="A68:AP68"/>
    <mergeCell ref="AA113:AM113"/>
    <mergeCell ref="A107:AP107"/>
    <mergeCell ref="A106:AP106"/>
    <mergeCell ref="A102:AP102"/>
    <mergeCell ref="A103:AP103"/>
    <mergeCell ref="A104:AP104"/>
    <mergeCell ref="A105:AP105"/>
    <mergeCell ref="AG111:AP111"/>
    <mergeCell ref="A108:AP108"/>
    <mergeCell ref="A99:AP99"/>
    <mergeCell ref="AA57:AB57"/>
    <mergeCell ref="AC57:AD57"/>
    <mergeCell ref="C112:J112"/>
    <mergeCell ref="G57:H57"/>
    <mergeCell ref="I57:J57"/>
    <mergeCell ref="K57:L57"/>
    <mergeCell ref="M57:N57"/>
    <mergeCell ref="A98:AP98"/>
    <mergeCell ref="A93:AP93"/>
    <mergeCell ref="A65:AP65"/>
    <mergeCell ref="B84:I84"/>
    <mergeCell ref="N84:U84"/>
    <mergeCell ref="Z84:AL84"/>
    <mergeCell ref="B85:I85"/>
    <mergeCell ref="N85:U85"/>
    <mergeCell ref="Z85:AL85"/>
    <mergeCell ref="A75:AP75"/>
    <mergeCell ref="A76:AP76"/>
    <mergeCell ref="Z71:AF71"/>
    <mergeCell ref="A97:AP97"/>
    <mergeCell ref="K62:O62"/>
    <mergeCell ref="K63:O63"/>
    <mergeCell ref="A72:AP72"/>
    <mergeCell ref="A89:AP89"/>
    <mergeCell ref="A96:AP96"/>
    <mergeCell ref="A92:AP92"/>
    <mergeCell ref="A90:AP90"/>
    <mergeCell ref="A91:AP91"/>
    <mergeCell ref="A82:AP82"/>
    <mergeCell ref="AA88:AG88"/>
    <mergeCell ref="AI88:AP88"/>
    <mergeCell ref="A81:AP81"/>
    <mergeCell ref="A77:AP77"/>
    <mergeCell ref="A78:AP78"/>
    <mergeCell ref="A79:AP79"/>
    <mergeCell ref="A80:AP80"/>
    <mergeCell ref="P34:S34"/>
    <mergeCell ref="T34:X34"/>
    <mergeCell ref="AF34:AJ34"/>
    <mergeCell ref="Y34:AE34"/>
    <mergeCell ref="A66:AP67"/>
    <mergeCell ref="A69:AP70"/>
    <mergeCell ref="A74:AP74"/>
    <mergeCell ref="A73:AP73"/>
    <mergeCell ref="AG71:AI71"/>
    <mergeCell ref="AJ71:AP71"/>
    <mergeCell ref="A71:J71"/>
    <mergeCell ref="K71:N71"/>
    <mergeCell ref="O71:U71"/>
    <mergeCell ref="V71:Y71"/>
    <mergeCell ref="AH60:AJ60"/>
    <mergeCell ref="X59:AP59"/>
    <mergeCell ref="AF61:AP61"/>
    <mergeCell ref="P62:S62"/>
    <mergeCell ref="T62:X62"/>
    <mergeCell ref="Y62:AE62"/>
    <mergeCell ref="A31:J31"/>
    <mergeCell ref="A37:J37"/>
    <mergeCell ref="A61:J63"/>
    <mergeCell ref="K61:O61"/>
    <mergeCell ref="Q61:U61"/>
    <mergeCell ref="W61:AE61"/>
    <mergeCell ref="AM30:AP30"/>
    <mergeCell ref="U30:V30"/>
    <mergeCell ref="W33:AE33"/>
    <mergeCell ref="AF33:AP33"/>
    <mergeCell ref="K34:O34"/>
    <mergeCell ref="AK34:AP34"/>
    <mergeCell ref="K55:AP55"/>
    <mergeCell ref="A56:AP56"/>
    <mergeCell ref="A57:B57"/>
    <mergeCell ref="A54:AP54"/>
    <mergeCell ref="AF62:AJ62"/>
    <mergeCell ref="P63:AP63"/>
    <mergeCell ref="A59:J59"/>
    <mergeCell ref="A32:J32"/>
    <mergeCell ref="L32:O32"/>
    <mergeCell ref="Z42:AA42"/>
    <mergeCell ref="A38:AP38"/>
    <mergeCell ref="AK62:AP62"/>
    <mergeCell ref="K59:P59"/>
    <mergeCell ref="Q59:W59"/>
    <mergeCell ref="P35:AP35"/>
    <mergeCell ref="K35:O35"/>
    <mergeCell ref="A39:AP39"/>
    <mergeCell ref="A40:AP40"/>
    <mergeCell ref="A41:B42"/>
    <mergeCell ref="C41:AP41"/>
    <mergeCell ref="K37:N37"/>
    <mergeCell ref="O37:U37"/>
    <mergeCell ref="Q30:R30"/>
    <mergeCell ref="S30:T30"/>
    <mergeCell ref="W30:X30"/>
    <mergeCell ref="Y30:Z30"/>
    <mergeCell ref="W32:AG32"/>
    <mergeCell ref="AH32:AJ32"/>
    <mergeCell ref="Q31:W31"/>
    <mergeCell ref="K31:P31"/>
    <mergeCell ref="X31:AP31"/>
    <mergeCell ref="AC30:AD30"/>
    <mergeCell ref="AG30:AH30"/>
    <mergeCell ref="AK30:AL30"/>
    <mergeCell ref="AA1:AP1"/>
    <mergeCell ref="AA3:AJ3"/>
    <mergeCell ref="AL3:AP3"/>
    <mergeCell ref="B11:AP11"/>
    <mergeCell ref="L18:O18"/>
    <mergeCell ref="AI30:AJ30"/>
    <mergeCell ref="AA30:AB30"/>
    <mergeCell ref="AE30:AF30"/>
    <mergeCell ref="O30:P30"/>
    <mergeCell ref="A29:AP29"/>
    <mergeCell ref="A30:B30"/>
    <mergeCell ref="C30:D30"/>
    <mergeCell ref="E30:F30"/>
    <mergeCell ref="G30:H30"/>
    <mergeCell ref="I30:J30"/>
    <mergeCell ref="A19:J24"/>
    <mergeCell ref="L19:Q19"/>
    <mergeCell ref="S19:Z19"/>
    <mergeCell ref="A9:AP9"/>
    <mergeCell ref="A18:J18"/>
    <mergeCell ref="AB25:AH25"/>
    <mergeCell ref="AJ25:AP25"/>
    <mergeCell ref="A25:J25"/>
    <mergeCell ref="L25:Q25"/>
    <mergeCell ref="AB19:AH19"/>
    <mergeCell ref="L20:Q20"/>
    <mergeCell ref="S20:Z20"/>
    <mergeCell ref="AB20:AH20"/>
    <mergeCell ref="K30:L30"/>
    <mergeCell ref="A28:J28"/>
    <mergeCell ref="L60:O60"/>
    <mergeCell ref="Q60:V60"/>
    <mergeCell ref="W60:AG60"/>
    <mergeCell ref="Q57:R57"/>
    <mergeCell ref="K58:AP58"/>
    <mergeCell ref="AJ37:AP37"/>
    <mergeCell ref="K33:O33"/>
    <mergeCell ref="Q33:U33"/>
    <mergeCell ref="A58:J58"/>
    <mergeCell ref="A48:B48"/>
    <mergeCell ref="C48:AP48"/>
    <mergeCell ref="A49:AP49"/>
    <mergeCell ref="A50:AP50"/>
    <mergeCell ref="A51:AP51"/>
    <mergeCell ref="A52:AP52"/>
    <mergeCell ref="V37:Y37"/>
    <mergeCell ref="Z37:AF37"/>
    <mergeCell ref="AG37:AI3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72</vt:i4>
      </vt:variant>
    </vt:vector>
  </HeadingPairs>
  <TitlesOfParts>
    <vt:vector size="73" baseType="lpstr">
      <vt:lpstr>Бланк</vt:lpstr>
      <vt:lpstr>A_BIRTHDAY</vt:lpstr>
      <vt:lpstr>A_BIRTHPLACE</vt:lpstr>
      <vt:lpstr>A_CURADDR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A_MKDATE</vt:lpstr>
      <vt:lpstr>A_MKNUM</vt:lpstr>
      <vt:lpstr>A_NUM</vt:lpstr>
      <vt:lpstr>A_OTHDATE</vt:lpstr>
      <vt:lpstr>A_OTHNUM</vt:lpstr>
      <vt:lpstr>A_PHONE</vt:lpstr>
      <vt:lpstr>A_PHONE_M</vt:lpstr>
      <vt:lpstr>A_POSTADDR</vt:lpstr>
      <vt:lpstr>A_REGADDR</vt:lpstr>
      <vt:lpstr>A_RESIDENT</vt:lpstr>
      <vt:lpstr>A_RESIDENT_C_NAME</vt:lpstr>
      <vt:lpstr>A_SEX</vt:lpstr>
      <vt:lpstr>A_VIDATE</vt:lpstr>
      <vt:lpstr>A_VINUM</vt:lpstr>
      <vt:lpstr>asd</vt:lpstr>
      <vt:lpstr>C_BIRTHDAY</vt:lpstr>
      <vt:lpstr>C_BIRTHPLACE</vt:lpstr>
      <vt:lpstr>C_CURADDR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C_MKDATE</vt:lpstr>
      <vt:lpstr>C_MKNUM</vt:lpstr>
      <vt:lpstr>C_NUM</vt:lpstr>
      <vt:lpstr>C_OTHDATE</vt:lpstr>
      <vt:lpstr>C_OTHNUM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C_TYPE</vt:lpstr>
      <vt:lpstr>C_VIDATE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  <vt:lpstr>чсм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Тер-Тумасова Евгения Сергеевна</cp:lastModifiedBy>
  <cp:lastPrinted>2018-04-26T15:13:38Z</cp:lastPrinted>
  <dcterms:created xsi:type="dcterms:W3CDTF">1996-10-08T23:32:33Z</dcterms:created>
  <dcterms:modified xsi:type="dcterms:W3CDTF">2019-11-11T07:04:08Z</dcterms:modified>
</cp:coreProperties>
</file>