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Сайт\Частным клиентам\Банковские карты\Тарифы и необходимые документы\20200324\"/>
    </mc:Choice>
  </mc:AlternateContent>
  <bookViews>
    <workbookView xWindow="0" yWindow="0" windowWidth="28800" windowHeight="1359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IO">Бланк!$D$4</definedName>
    <definedName name="A_NUM">Бланк!$B$4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Бланк!$A$7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Бланк!$F$7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62913"/>
</workbook>
</file>

<file path=xl/calcChain.xml><?xml version="1.0" encoding="utf-8"?>
<calcChain xmlns="http://schemas.openxmlformats.org/spreadsheetml/2006/main">
  <c r="K14" i="3" l="1"/>
  <c r="K13" i="3"/>
  <c r="AH70" i="3" l="1"/>
  <c r="Z70" i="3"/>
  <c r="P9" i="3" l="1"/>
  <c r="P24" i="3"/>
  <c r="K12" i="3" l="1"/>
  <c r="W99" i="3" l="1"/>
  <c r="AI99" i="3"/>
  <c r="A99" i="3"/>
  <c r="A93" i="3"/>
  <c r="S93" i="3"/>
  <c r="R15" i="3"/>
  <c r="K15" i="3"/>
  <c r="AG15" i="3"/>
  <c r="W11" i="3"/>
  <c r="K11" i="3"/>
  <c r="AH10" i="3"/>
  <c r="W10" i="3"/>
  <c r="K10" i="3"/>
  <c r="V9" i="3"/>
  <c r="K9" i="3"/>
  <c r="AL3" i="3"/>
  <c r="AA3" i="3"/>
  <c r="Z32" i="3"/>
  <c r="O32" i="3"/>
  <c r="A27" i="3"/>
  <c r="A30" i="3"/>
  <c r="AN21" i="3"/>
  <c r="AK21" i="3"/>
  <c r="Y23" i="3"/>
  <c r="P23" i="3"/>
  <c r="AK23" i="3"/>
  <c r="V22" i="3"/>
  <c r="AF22" i="3"/>
  <c r="P22" i="3"/>
  <c r="P21" i="3"/>
  <c r="K21" i="3"/>
  <c r="X20" i="3"/>
  <c r="K20" i="3"/>
  <c r="AK19" i="3"/>
  <c r="AI19" i="3"/>
  <c r="AG19" i="3"/>
  <c r="AE19" i="3"/>
  <c r="AC19" i="3"/>
  <c r="AA19" i="3"/>
  <c r="Y19" i="3"/>
  <c r="W19" i="3"/>
  <c r="U19" i="3"/>
  <c r="S19" i="3"/>
  <c r="Q19" i="3"/>
  <c r="O19" i="3"/>
  <c r="M19" i="3"/>
  <c r="K19" i="3"/>
  <c r="I19" i="3"/>
  <c r="G19" i="3"/>
  <c r="E19" i="3"/>
  <c r="C19" i="3"/>
  <c r="A19" i="3"/>
  <c r="K17" i="3"/>
</calcChain>
</file>

<file path=xl/sharedStrings.xml><?xml version="1.0" encoding="utf-8"?>
<sst xmlns="http://schemas.openxmlformats.org/spreadsheetml/2006/main" count="121" uniqueCount="113">
  <si>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</si>
  <si>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</si>
  <si>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</si>
  <si>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</si>
  <si>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VISA Classic</t>
  </si>
  <si>
    <t>VISA Gold</t>
  </si>
  <si>
    <t>VISA Platinum</t>
  </si>
  <si>
    <t xml:space="preserve">MasterCard Standard    </t>
  </si>
  <si>
    <t>MasterCard Gold</t>
  </si>
  <si>
    <t>¨</t>
  </si>
  <si>
    <t>MasterCard Platinum</t>
  </si>
  <si>
    <t>þ</t>
  </si>
  <si>
    <t>Кодовое слово</t>
  </si>
  <si>
    <t>Предоставление</t>
  </si>
  <si>
    <t>плановое</t>
  </si>
  <si>
    <t>Фамилия Имя Отчество</t>
  </si>
  <si>
    <t>Дата рождения</t>
  </si>
  <si>
    <t>Место рождения</t>
  </si>
  <si>
    <t>Гражданство</t>
  </si>
  <si>
    <t>Российское</t>
  </si>
  <si>
    <t>Иное (указать):</t>
  </si>
  <si>
    <t>Пол</t>
  </si>
  <si>
    <t>муж.</t>
  </si>
  <si>
    <t>жен.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</si>
  <si>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</si>
  <si>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</si>
  <si>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</si>
  <si>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</si>
  <si>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</si>
  <si>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</si>
  <si>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</si>
  <si>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</si>
  <si>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Адрес регистрации (индекс,страна,республика/край/область/округ,город,населенный пункт,улица,дом,корпус,квартира)</t>
  </si>
  <si>
    <t>Фактический адрес (при совпадении с адресом регистрации поле не заполняется)</t>
  </si>
  <si>
    <t>Контактные телефоны</t>
  </si>
  <si>
    <t>домашний</t>
  </si>
  <si>
    <t>мобильный</t>
  </si>
  <si>
    <t>рабочий</t>
  </si>
  <si>
    <t>Настоящим подтверждаю, что:</t>
  </si>
  <si>
    <t>(дата)</t>
  </si>
  <si>
    <t>(подпись заявителя)</t>
  </si>
  <si>
    <t>(Фамилия, Инициалы)</t>
  </si>
  <si>
    <t>"SMS-оповещение" - получение информации о пополнении счета и операциях совершаемых при помощи карты.</t>
  </si>
  <si>
    <t>+7</t>
  </si>
  <si>
    <t>Номер мобильного телефона для отправки SMS-уведомлений:</t>
  </si>
  <si>
    <r>
      <t>ü</t>
    </r>
    <r>
      <rPr>
        <sz val="6"/>
        <rFont val="Arial"/>
        <family val="2"/>
        <charset val="204"/>
      </rPr>
      <t xml:space="preserve"> против проверки указанных мною данных не возражаю;</t>
    </r>
  </si>
  <si>
    <r>
      <t>ü</t>
    </r>
    <r>
      <rPr>
        <sz val="6"/>
        <rFont val="Arial"/>
        <family val="2"/>
        <charset val="204"/>
      </rPr>
      <t xml:space="preserve"> при совершении  банковских и иных операций действую к своей выгоде. В случае проведения операций к выгоде третьих лиц обязуюсь незамедлительно
</t>
    </r>
  </si>
  <si>
    <t>представить в Банк документы и сведения, необходимые для идентификации указанных лиц;</t>
  </si>
  <si>
    <r>
      <t>ü</t>
    </r>
    <r>
      <rPr>
        <sz val="6"/>
        <rFont val="Arial"/>
        <family val="2"/>
        <charset val="204"/>
      </rPr>
      <t xml:space="preserve"> в случае принятия Банком отрицательного решения об открытии банковского счета и предоставлении международной расчетной банковской карты согласен с тем, 
</t>
    </r>
  </si>
  <si>
    <t>что Банк не обязан сообщать мне причины отказа и возвращать Заявление;</t>
  </si>
  <si>
    <r>
      <t>ü</t>
    </r>
    <r>
      <rPr>
        <sz val="6"/>
        <rFont val="Arial"/>
        <family val="2"/>
        <charset val="204"/>
      </rPr>
      <t xml:space="preserve"> уведомлен, что  денежные средства, находящиеся на банковском  счете,  открытого  в связи с предоставлением Карты, застрахованы в порядке, размерах и на
</t>
    </r>
  </si>
  <si>
    <t>условиях, установленных Федеральным законом «О страховании вкладов физических лиц в банках Российской Федерации».</t>
  </si>
  <si>
    <r>
      <t>ü</t>
    </r>
    <r>
      <rPr>
        <sz val="6"/>
        <rFont val="Arial"/>
        <family val="2"/>
        <charset val="204"/>
      </rPr>
      <t xml:space="preserve"> заявляю и подтверждаю, что Банк не несет ответственности в случае неполучения мною сообщений в связи с техническими проблемами, в том числе по вине
</t>
    </r>
  </si>
  <si>
    <t>провайдера, а также в иных случаях, произошедших не по вине Банка.</t>
  </si>
  <si>
    <t>Заполняется Банком</t>
  </si>
  <si>
    <t>Заявление клиента принято и проверено. Личность клиента удостоверена.</t>
  </si>
  <si>
    <t>(должность)</t>
  </si>
  <si>
    <t>(подпись)</t>
  </si>
  <si>
    <t>НА ОТКРЫТИЕ СЧЕТА И ПРЕДОСТАВЛЕНИЕ МЕЖДУНАРОДНОЙ РАСЧЕТНОЙ БАНКОВСКОЙ КАРТЫ</t>
  </si>
  <si>
    <t>срочное</t>
  </si>
  <si>
    <r>
      <t>ü</t>
    </r>
    <r>
      <rPr>
        <sz val="6"/>
        <rFont val="Arial"/>
        <family val="2"/>
        <charset val="204"/>
      </rPr>
      <t xml:space="preserve"> соглашаюсь получать информационные материалы из Банка на свой мобильный телефон;</t>
    </r>
  </si>
  <si>
    <t>Обработка персональных данных.</t>
  </si>
  <si>
    <t>Валюта счета</t>
  </si>
  <si>
    <t>рубль РФ</t>
  </si>
  <si>
    <t>доллар США</t>
  </si>
  <si>
    <t>евро</t>
  </si>
  <si>
    <t>Срок действия карты</t>
  </si>
  <si>
    <t>3 года</t>
  </si>
  <si>
    <t xml:space="preserve">международных расчетных банковских карт, далее - Правила, АО Банк «Национальный стандарт», далее - Банк, действующими на момент подписания настоящего
</t>
  </si>
  <si>
    <t>Имя и Фамилия в латинской транслитерации (не более 19 символов с разделителем)</t>
  </si>
  <si>
    <r>
      <t>ü</t>
    </r>
    <r>
      <rPr>
        <sz val="6"/>
        <rFont val="Arial"/>
        <family val="2"/>
        <charset val="204"/>
      </rPr>
      <t xml:space="preserve"> с Тарифами по выпуску и обслуживанию международных расчетных банковских карт, далее – Тарифы, и Правилами предоставления и обслуживания
</t>
    </r>
  </si>
  <si>
    <t xml:space="preserve">Тип карточного продукта </t>
  </si>
  <si>
    <t xml:space="preserve">В соответствии с Федеральным законом от 27.07.2006 г. № 152-ФЗ «О персональных данных»
</t>
  </si>
  <si>
    <t>даю</t>
  </si>
  <si>
    <t xml:space="preserve">не даю </t>
  </si>
  <si>
    <t xml:space="preserve">Настоящее согласие дано мной до наступления одного из следующих событий: </t>
  </si>
  <si>
    <t xml:space="preserve"> - отказа Банком от заключения договора банковского счета / открытия счета</t>
  </si>
  <si>
    <t xml:space="preserve"> - истечения пятилетнего срока с момента прекращения обязательств по заключенным Банком со мной договорам банковского счета.</t>
  </si>
  <si>
    <t xml:space="preserve">    Прошу открыть мне счет и предоставить международную расчетную банковскую карту:</t>
  </si>
  <si>
    <t>свое согласие на обработку АО Банк "Национальный стандарт" (115093,г.Москва, Партийный пер. д.1,корп. 57,стр.2,3) моих персональных данных и подтверждаю, что</t>
  </si>
  <si>
    <t>давая (не давая) такое согласие, я действую своей волей и в своем интересе.</t>
  </si>
  <si>
    <t>Согласие распространяется на следующую информацию: мои фамилия, имя, отчество, дата и место рождения, паспортные данные, данные документов, удостоверяющих</t>
  </si>
  <si>
    <t>личность, адрес, в том числе адрес электронной почты, телефон, семейное, финансовое, имущественное положение, иная информация, относящаяся к моей личности и</t>
  </si>
  <si>
    <t>связанная с установлением договорных отношений (в случае необходимости).</t>
  </si>
  <si>
    <t xml:space="preserve">Согласие на обработку персональных данных дается мною в целях заключения со мной договора банковского счета путем присоединения к Правилам предоставления и </t>
  </si>
  <si>
    <t>обслуживания международных расчетных банковских карт в АО Банк "Национальный стандарт", исполнение договорных обязательств по заключенным договорам,  их</t>
  </si>
  <si>
    <t>Настоящее согласие может быть отозвано посредством направления мною письменного уведомления Банку в произвольной форме по почте заказным письмом с уведомле-</t>
  </si>
  <si>
    <t xml:space="preserve">нием о вручении, либо вручения уведомления лично под роспись представителю Банка, если иное не установлено законодательством Российской Федерации.  В случае </t>
  </si>
  <si>
    <t>отзыва согласия на обработку персональных данных прекращение обработки персональных данных происходит только после полного исполнения Сторонами обязательств,</t>
  </si>
  <si>
    <t xml:space="preserve"> вытекающих из договорных отношений, а уничтожение персональных данных производится не ранее истечения срока хранения, установленного для конкретного вида</t>
  </si>
  <si>
    <t xml:space="preserve">документов, если персональные данные содержатся в указанных документах. </t>
  </si>
  <si>
    <t>Заявления, Памяткой для держателей карт ознакомлен, обязуюсь их неукоснительно соблюдать;</t>
  </si>
  <si>
    <r>
      <t>ü</t>
    </r>
    <r>
      <rPr>
        <sz val="6"/>
        <rFont val="Arial"/>
        <family val="2"/>
        <charset val="204"/>
      </rPr>
      <t xml:space="preserve"> подписывая настоящее Заявление, выражаю свое согласие на присоединение к Правилам, которые совместно с Заявлением и Тарифами являются договором
</t>
    </r>
  </si>
  <si>
    <t>банковского счета (далее - Договор);</t>
  </si>
  <si>
    <r>
      <t>ü</t>
    </r>
    <r>
      <rPr>
        <sz val="6"/>
        <rFont val="Arial"/>
        <family val="2"/>
        <charset val="204"/>
      </rPr>
      <t xml:space="preserve"> обязуюсь выполнять условия указанного Договора;</t>
    </r>
  </si>
  <si>
    <r>
      <t>ü</t>
    </r>
    <r>
      <rPr>
        <sz val="6"/>
        <rFont val="Arial"/>
        <family val="2"/>
        <charset val="204"/>
      </rPr>
      <t xml:space="preserve">  действуя своей волей и в своем интересе прошу Банк без моих дополнительных распоряжений, без ограничения по сумме и количеству операций, осуществлять оплату</t>
    </r>
  </si>
  <si>
    <t>услуг (расходов) Банка в порядке и размерах, предусмотренных Правилами и Тарифами, с применением платежных документов, установленных Банком России;</t>
  </si>
  <si>
    <r>
      <t>ü</t>
    </r>
    <r>
      <rPr>
        <sz val="6"/>
        <rFont val="Arial"/>
        <family val="2"/>
        <charset val="204"/>
      </rPr>
      <t xml:space="preserve"> информация, приведенная в настоящем Заявлении, является полной и достоверной. Обязуюсь в письменной форме незамедлительно информировать Банк обо
</t>
    </r>
  </si>
  <si>
    <t>всех изменениях предоставленной информации;</t>
  </si>
  <si>
    <t>Прошу предоставить доступ к услугам:</t>
  </si>
  <si>
    <t>Карта "С заботой о Вас"</t>
  </si>
  <si>
    <t>Карта Молодёжка</t>
  </si>
  <si>
    <t>Настоящим отказываюсь от sms-информирования об операциях совершенных с использованием карты.</t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</si>
  <si>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При этом я уведомлен(а) и понимаю, что при отказе от услуги SMS - оповещения у меня возникает риск полного снятия мошенниками денежных средств с банковского счета, открытого для расчетов по операциям с использованием банковской карты, при утрате/краже карты путем использования мошенниками самой карты и/или информации по карте.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</si>
  <si>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Я осознанно отказываюсь от возможности мгновенного получения  SMS–уведомлений  о проведенной операции и, соответственно, понимаю, что отказываюсь от  возможности заблокировать карту сразу после получения  SMS–уведомления о несанкционированной операции с использованием карты.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</si>
  <si>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Со статьей 9 «Порядок использования электронных средств платежа» Федерального закона 161-ФЗ от 27.06.2011 г. "О национальной платежной системе» ознакомлен. Информация, изложенная в статье 9 Федерального закона 161-ФЗ от 27.06.2011г., мне понятна. Претензий к Банку не имею.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</si>
  <si>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Я уведомлен, что информация о совершении операций с использованием карты будет предоставляться мне в порядке, установленном п. 7.1. Правил.</t>
    </r>
  </si>
  <si>
    <t xml:space="preserve">Обработка персональных данных может осуществляться Банком с использованием и/или без использования средств автоматизации. При обработке персональных </t>
  </si>
  <si>
    <t>данных Банк не ограничен в применении иных способов их обработки.</t>
  </si>
  <si>
    <t>Мне разъяснены и понятны юридические последствия моего отказа в предоставлении согласия на обработку персональных данных, в том числе право Банка обрабатывать мои персональные данные без получения указанного согласия в объеме, сроки и в случаях, предусмотренных действующим законодательством Российской Федерации.</t>
  </si>
  <si>
    <t>изменения и расторжения, информирования меня о новых продуктах и услугах Банка, а также обеспечения соблюдения законов и нормативных правовых актов Российской Федерации.</t>
  </si>
  <si>
    <t xml:space="preserve">Согласие предоставляется на осуществление любых действий в отношении моих персональных данных, которые необходимы для достижения вышеуказанных целей, включая без ограничения: сбор, запись, обработку, систематизацию, накопление, хранение, уточнение (обновление, изменение), извлечение, использование, обезличивание, блокирование, удаление, уничтожение, а также на передачу моих персональных данных для достижения указанных выше целей третьему лицу (в том числе не кредитной и небанковской организации), передачи Банком принадлежащих ему функций и полномочий иному лицу, а также при привлечении третьих лиц к оказанию услуг в указанных целях. </t>
  </si>
  <si>
    <t>Банк вправе в необходимом объеме раскрывать для совершения вышеуказанных действий информацию обо мне (включая мои  персональные данные) таким третьим лицам, их агентам и иным уполномоченным ими лицам, а также предоставлять таким лицам соответствующие документы, содержащие указанную информацию, осуществлять иные действия с моими персональными данными в строгом соответствии с действующим законодательством.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</si>
</sst>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sz val="6"/>
      <name val="Arial Cyr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6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2" xfId="0" applyFont="1" applyBorder="1" applyAlignment="1"/>
    <xf numFmtId="0" fontId="1" fillId="0" borderId="4" xfId="0" applyFont="1" applyBorder="1" applyAlignment="1"/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4" fillId="0" borderId="0" xfId="0" applyFont="1" applyFill="1" applyBorder="1" applyAlignment="1">
      <alignment horizontal="justify" vertical="top" wrapText="1"/>
    </xf>
    <xf numFmtId="0" fontId="1" fillId="0" borderId="8" xfId="0" applyFont="1" applyFill="1" applyBorder="1"/>
    <xf numFmtId="0" fontId="1" fillId="0" borderId="0" xfId="0" applyFont="1" applyFill="1" applyBorder="1"/>
    <xf numFmtId="0" fontId="1" fillId="0" borderId="9" xfId="0" applyFont="1" applyFill="1" applyBorder="1"/>
    <xf numFmtId="0" fontId="1" fillId="0" borderId="0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/>
    <xf numFmtId="0" fontId="1" fillId="0" borderId="2" xfId="0" applyFont="1" applyBorder="1"/>
    <xf numFmtId="0" fontId="4" fillId="0" borderId="0" xfId="0" applyFont="1" applyFill="1" applyBorder="1" applyAlignment="1">
      <alignment horizontal="justify" vertical="top" wrapText="1"/>
    </xf>
    <xf numFmtId="0" fontId="1" fillId="3" borderId="3" xfId="0" applyFont="1" applyFill="1" applyBorder="1" applyAlignment="1"/>
    <xf numFmtId="0" fontId="1" fillId="3" borderId="1" xfId="0" applyFont="1" applyFill="1" applyBorder="1" applyAlignment="1"/>
    <xf numFmtId="0" fontId="1" fillId="3" borderId="12" xfId="0" applyFont="1" applyFill="1" applyBorder="1" applyAlignment="1"/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/>
    </xf>
    <xf numFmtId="0" fontId="1" fillId="0" borderId="9" xfId="0" applyFont="1" applyFill="1" applyBorder="1" applyAlignment="1"/>
    <xf numFmtId="0" fontId="6" fillId="0" borderId="7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7" xfId="0" applyFont="1" applyFill="1" applyBorder="1"/>
    <xf numFmtId="0" fontId="1" fillId="0" borderId="10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2" xfId="0" applyFont="1" applyFill="1" applyBorder="1" applyAlignment="1"/>
    <xf numFmtId="0" fontId="8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/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1" fillId="4" borderId="0" xfId="0" applyFont="1" applyFill="1"/>
    <xf numFmtId="0" fontId="1" fillId="3" borderId="5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8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9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8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3" fillId="0" borderId="7" xfId="0" applyNumberFormat="1" applyFont="1" applyBorder="1" applyAlignment="1">
      <alignment horizontal="center"/>
    </xf>
    <xf numFmtId="0" fontId="1" fillId="0" borderId="7" xfId="1" applyFont="1" applyFill="1" applyBorder="1" applyAlignment="1"/>
    <xf numFmtId="0" fontId="9" fillId="0" borderId="7" xfId="1" applyFill="1" applyBorder="1" applyAlignment="1"/>
    <xf numFmtId="0" fontId="3" fillId="3" borderId="11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9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7" fillId="0" borderId="8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9" xfId="0" applyFont="1" applyFill="1" applyBorder="1" applyAlignment="1">
      <alignment horizontal="justify" vertical="top" wrapText="1"/>
    </xf>
    <xf numFmtId="0" fontId="4" fillId="4" borderId="8" xfId="0" applyFont="1" applyFill="1" applyBorder="1" applyAlignment="1">
      <alignment horizontal="justify" vertical="top" wrapText="1"/>
    </xf>
    <xf numFmtId="0" fontId="0" fillId="4" borderId="0" xfId="0" applyFill="1" applyAlignment="1">
      <alignment horizontal="justify" vertical="top" wrapText="1"/>
    </xf>
    <xf numFmtId="0" fontId="0" fillId="4" borderId="9" xfId="0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4" borderId="11" xfId="0" applyFont="1" applyFill="1" applyBorder="1" applyAlignment="1">
      <alignment horizontal="justify" vertical="top" wrapText="1"/>
    </xf>
    <xf numFmtId="0" fontId="0" fillId="4" borderId="7" xfId="0" applyFill="1" applyBorder="1" applyAlignment="1">
      <alignment horizontal="justify" vertical="top" wrapText="1"/>
    </xf>
    <xf numFmtId="0" fontId="0" fillId="4" borderId="10" xfId="0" applyFill="1" applyBorder="1" applyAlignment="1">
      <alignment horizontal="justify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6510</xdr:colOff>
      <xdr:row>0</xdr:row>
      <xdr:rowOff>0</xdr:rowOff>
    </xdr:from>
    <xdr:to>
      <xdr:col>10</xdr:col>
      <xdr:colOff>34061</xdr:colOff>
      <xdr:row>4</xdr:row>
      <xdr:rowOff>9525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10" y="0"/>
          <a:ext cx="1435594" cy="572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0"/>
  <sheetViews>
    <sheetView tabSelected="1" zoomScale="170" zoomScaleNormal="170" workbookViewId="0">
      <selection activeCell="AA1" sqref="AA1:AP1"/>
    </sheetView>
  </sheetViews>
  <sheetFormatPr defaultColWidth="2.140625" defaultRowHeight="11.25" customHeight="1" x14ac:dyDescent="0.2"/>
  <cols>
    <col min="1" max="1" width="2.140625" style="1" customWidth="1"/>
    <col min="2" max="14" width="2.140625" style="1"/>
    <col min="15" max="15" width="2.42578125" style="1" customWidth="1"/>
    <col min="16" max="35" width="2.140625" style="1"/>
    <col min="36" max="36" width="3" style="1" customWidth="1"/>
    <col min="37" max="41" width="2.140625" style="1"/>
    <col min="42" max="42" width="2.140625" style="1" customWidth="1"/>
    <col min="43" max="16384" width="2.140625" style="1"/>
  </cols>
  <sheetData>
    <row r="1" spans="1:42" ht="11.25" customHeight="1" x14ac:dyDescent="0.2">
      <c r="AA1" s="99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</row>
    <row r="2" spans="1:42" ht="11.25" customHeight="1" x14ac:dyDescent="0.2">
      <c r="Y2" s="2"/>
      <c r="Z2" s="2"/>
      <c r="AA2" s="81" t="s">
        <v>1</v>
      </c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3"/>
    </row>
    <row r="3" spans="1:42" ht="11.25" customHeight="1" x14ac:dyDescent="0.2">
      <c r="N3" s="5"/>
      <c r="O3" s="5"/>
      <c r="P3" s="5"/>
      <c r="Q3" s="5"/>
      <c r="R3" s="5"/>
      <c r="S3" s="5"/>
      <c r="T3" s="5"/>
      <c r="U3" s="5"/>
      <c r="V3" s="5"/>
      <c r="W3" s="13"/>
      <c r="AA3" s="86" t="str">
        <f>"" &amp; D_NUM</f>
        <v/>
      </c>
      <c r="AB3" s="87"/>
      <c r="AC3" s="87"/>
      <c r="AD3" s="87"/>
      <c r="AE3" s="87"/>
      <c r="AF3" s="87"/>
      <c r="AG3" s="87"/>
      <c r="AH3" s="87"/>
      <c r="AI3" s="87"/>
      <c r="AJ3" s="87"/>
      <c r="AK3" s="3" t="s">
        <v>0</v>
      </c>
      <c r="AL3" s="87" t="str">
        <f>"" &amp; RIGHT(A_NUM,7)</f>
        <v/>
      </c>
      <c r="AM3" s="87"/>
      <c r="AN3" s="87"/>
      <c r="AO3" s="87"/>
      <c r="AP3" s="88"/>
    </row>
    <row r="4" spans="1:42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12"/>
    </row>
    <row r="5" spans="1:42" ht="11.25" customHeight="1" x14ac:dyDescent="0.2">
      <c r="A5" s="107" t="s">
        <v>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</row>
    <row r="6" spans="1:42" ht="11.25" customHeight="1" x14ac:dyDescent="0.2">
      <c r="A6" s="107" t="s">
        <v>58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</row>
    <row r="7" spans="1:42" ht="11.25" customHeight="1" x14ac:dyDescent="0.2">
      <c r="A7" s="110" t="s">
        <v>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</row>
    <row r="8" spans="1:42" ht="11.25" customHeight="1" x14ac:dyDescent="0.2">
      <c r="A8" s="111" t="s">
        <v>78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</row>
    <row r="9" spans="1:42" ht="11.25" customHeight="1" x14ac:dyDescent="0.2">
      <c r="A9" s="91" t="s">
        <v>62</v>
      </c>
      <c r="B9" s="92"/>
      <c r="C9" s="92"/>
      <c r="D9" s="92"/>
      <c r="E9" s="92"/>
      <c r="F9" s="92"/>
      <c r="G9" s="92"/>
      <c r="H9" s="92"/>
      <c r="I9" s="92"/>
      <c r="J9" s="92"/>
      <c r="K9" s="18" t="str">
        <f>IF(MID(A_NUM,6,3)="810","þ","¨")</f>
        <v>¨</v>
      </c>
      <c r="L9" s="89" t="s">
        <v>63</v>
      </c>
      <c r="M9" s="89"/>
      <c r="N9" s="89"/>
      <c r="O9" s="89"/>
      <c r="P9" s="6" t="str">
        <f>IF(MID(A_NUM,6,3)="840","þ","¨")</f>
        <v>¨</v>
      </c>
      <c r="Q9" s="89" t="s">
        <v>64</v>
      </c>
      <c r="R9" s="89"/>
      <c r="S9" s="89"/>
      <c r="T9" s="89"/>
      <c r="U9" s="89"/>
      <c r="V9" s="6" t="str">
        <f>IF(MID(A_NUM,6,3)="978","þ","¨")</f>
        <v>¨</v>
      </c>
      <c r="W9" s="89" t="s">
        <v>65</v>
      </c>
      <c r="X9" s="89"/>
      <c r="Y9" s="90"/>
      <c r="Z9" s="104" t="s">
        <v>66</v>
      </c>
      <c r="AA9" s="105"/>
      <c r="AB9" s="105"/>
      <c r="AC9" s="105"/>
      <c r="AD9" s="105"/>
      <c r="AE9" s="105"/>
      <c r="AF9" s="105"/>
      <c r="AG9" s="105"/>
      <c r="AH9" s="105"/>
      <c r="AI9" s="106"/>
      <c r="AJ9" s="6" t="s">
        <v>11</v>
      </c>
      <c r="AK9" s="89" t="s">
        <v>67</v>
      </c>
      <c r="AL9" s="89"/>
      <c r="AM9" s="89"/>
      <c r="AN9" s="89"/>
      <c r="AO9" s="89"/>
      <c r="AP9" s="90"/>
    </row>
    <row r="10" spans="1:42" ht="16.5" customHeight="1" x14ac:dyDescent="0.2">
      <c r="A10" s="126" t="s">
        <v>71</v>
      </c>
      <c r="B10" s="127"/>
      <c r="C10" s="127"/>
      <c r="D10" s="127"/>
      <c r="E10" s="127"/>
      <c r="F10" s="127"/>
      <c r="G10" s="127"/>
      <c r="H10" s="127"/>
      <c r="I10" s="127"/>
      <c r="J10" s="128"/>
      <c r="K10" s="6" t="str">
        <f>IF(LEFT(C_NUM,6)="429773","þ","¨")</f>
        <v>¨</v>
      </c>
      <c r="L10" s="10" t="s">
        <v>4</v>
      </c>
      <c r="M10" s="10"/>
      <c r="N10" s="10"/>
      <c r="O10" s="10"/>
      <c r="P10" s="10"/>
      <c r="Q10" s="10"/>
      <c r="R10" s="28"/>
      <c r="S10" s="28"/>
      <c r="T10" s="10"/>
      <c r="U10" s="10"/>
      <c r="V10" s="10"/>
      <c r="W10" s="6" t="str">
        <f>IF(LEFT(C_NUM,6)="429774","þ","¨")</f>
        <v>¨</v>
      </c>
      <c r="X10" s="10" t="s">
        <v>5</v>
      </c>
      <c r="Y10" s="10"/>
      <c r="Z10" s="10"/>
      <c r="AA10" s="28"/>
      <c r="AB10" s="28"/>
      <c r="AC10" s="10"/>
      <c r="AD10" s="10"/>
      <c r="AE10" s="10"/>
      <c r="AF10" s="10"/>
      <c r="AG10" s="10"/>
      <c r="AH10" s="6" t="str">
        <f>IF(LEFT(C_NUM,6)="419608","þ","¨")</f>
        <v>¨</v>
      </c>
      <c r="AI10" s="10" t="s">
        <v>6</v>
      </c>
      <c r="AJ10" s="28"/>
      <c r="AK10" s="10"/>
      <c r="AL10" s="10"/>
      <c r="AM10" s="10"/>
      <c r="AN10" s="10"/>
      <c r="AO10" s="10"/>
      <c r="AP10" s="11"/>
    </row>
    <row r="11" spans="1:42" ht="15.75" customHeight="1" x14ac:dyDescent="0.2">
      <c r="A11" s="129"/>
      <c r="B11" s="130"/>
      <c r="C11" s="130"/>
      <c r="D11" s="130"/>
      <c r="E11" s="130"/>
      <c r="F11" s="130"/>
      <c r="G11" s="130"/>
      <c r="H11" s="130"/>
      <c r="I11" s="130"/>
      <c r="J11" s="131"/>
      <c r="K11" s="35" t="str">
        <f>IF(LEFT(C_NUM,6)="518275","þ","¨")</f>
        <v>¨</v>
      </c>
      <c r="L11" s="25" t="s">
        <v>7</v>
      </c>
      <c r="M11" s="25"/>
      <c r="N11" s="25"/>
      <c r="O11" s="25"/>
      <c r="P11" s="25"/>
      <c r="Q11" s="25"/>
      <c r="R11" s="23"/>
      <c r="S11" s="23"/>
      <c r="T11" s="25"/>
      <c r="U11" s="25"/>
      <c r="V11" s="25"/>
      <c r="W11" s="35" t="str">
        <f>IF(LEFT(C_NUM,6)="518372","þ","¨")</f>
        <v>¨</v>
      </c>
      <c r="X11" s="25" t="s">
        <v>8</v>
      </c>
      <c r="Y11" s="25"/>
      <c r="Z11" s="25"/>
      <c r="AA11" s="23"/>
      <c r="AB11" s="23"/>
      <c r="AC11" s="25"/>
      <c r="AD11" s="25"/>
      <c r="AE11" s="25"/>
      <c r="AF11" s="25"/>
      <c r="AG11" s="25"/>
      <c r="AH11" s="35" t="s">
        <v>9</v>
      </c>
      <c r="AI11" s="25" t="s">
        <v>10</v>
      </c>
      <c r="AJ11" s="23"/>
      <c r="AK11" s="25"/>
      <c r="AL11" s="25"/>
      <c r="AM11" s="25"/>
      <c r="AN11" s="25"/>
      <c r="AO11" s="25"/>
      <c r="AP11" s="36"/>
    </row>
    <row r="12" spans="1:42" ht="12" customHeight="1" x14ac:dyDescent="0.2">
      <c r="A12" s="129"/>
      <c r="B12" s="130"/>
      <c r="C12" s="130"/>
      <c r="D12" s="130"/>
      <c r="E12" s="130"/>
      <c r="F12" s="130"/>
      <c r="G12" s="130"/>
      <c r="H12" s="130"/>
      <c r="I12" s="130"/>
      <c r="J12" s="131"/>
      <c r="K12" s="45" t="str">
        <f>IF(LEFT(C_NUM,6)="429773","þ","¨")</f>
        <v>¨</v>
      </c>
      <c r="L12" s="46" t="s">
        <v>4</v>
      </c>
      <c r="M12" s="46"/>
      <c r="N12" s="46"/>
      <c r="O12" s="46"/>
      <c r="P12" s="46"/>
      <c r="Q12" s="47" t="s">
        <v>101</v>
      </c>
      <c r="R12" s="47"/>
      <c r="S12" s="47"/>
      <c r="T12" s="47"/>
      <c r="U12" s="47"/>
      <c r="V12" s="47"/>
      <c r="W12" s="48"/>
      <c r="X12" s="47"/>
      <c r="Y12" s="47"/>
      <c r="Z12" s="47"/>
      <c r="AA12" s="51"/>
      <c r="AB12" s="49"/>
      <c r="AC12" s="46"/>
      <c r="AD12" s="46"/>
      <c r="AE12" s="46"/>
      <c r="AF12" s="46"/>
      <c r="AG12" s="46"/>
      <c r="AH12" s="48"/>
      <c r="AI12" s="46"/>
      <c r="AJ12" s="49"/>
      <c r="AK12" s="46"/>
      <c r="AL12" s="46"/>
      <c r="AM12" s="46"/>
      <c r="AN12" s="46"/>
      <c r="AO12" s="46"/>
      <c r="AP12" s="50"/>
    </row>
    <row r="13" spans="1:42" ht="12" customHeight="1" x14ac:dyDescent="0.2">
      <c r="A13" s="129"/>
      <c r="B13" s="130"/>
      <c r="C13" s="130"/>
      <c r="D13" s="130"/>
      <c r="E13" s="130"/>
      <c r="F13" s="130"/>
      <c r="G13" s="130"/>
      <c r="H13" s="130"/>
      <c r="I13" s="130"/>
      <c r="J13" s="131"/>
      <c r="K13" s="35" t="str">
        <f>IF(LEFT(C_NUM,6)="429773","þ","¨")</f>
        <v>¨</v>
      </c>
      <c r="L13" s="25" t="s">
        <v>4</v>
      </c>
      <c r="M13" s="25"/>
      <c r="N13" s="25"/>
      <c r="O13" s="25"/>
      <c r="P13" s="25"/>
      <c r="Q13" s="17" t="s">
        <v>100</v>
      </c>
      <c r="R13" s="17"/>
      <c r="S13" s="17"/>
      <c r="T13" s="17"/>
      <c r="U13" s="17"/>
      <c r="V13" s="44"/>
      <c r="W13" s="44"/>
      <c r="X13" s="44"/>
      <c r="Y13" s="44"/>
      <c r="Z13" s="44"/>
      <c r="AA13" s="44"/>
      <c r="AB13" s="44"/>
      <c r="AC13" s="44"/>
      <c r="AD13" s="44"/>
      <c r="AE13" s="25"/>
      <c r="AF13" s="25"/>
      <c r="AG13" s="25"/>
      <c r="AH13" s="35"/>
      <c r="AI13" s="25"/>
      <c r="AJ13" s="23"/>
      <c r="AK13" s="25"/>
      <c r="AL13" s="25"/>
      <c r="AM13" s="25"/>
      <c r="AN13" s="25"/>
      <c r="AO13" s="25"/>
      <c r="AP13" s="36"/>
    </row>
    <row r="14" spans="1:42" ht="12.75" customHeight="1" x14ac:dyDescent="0.2">
      <c r="A14" s="132"/>
      <c r="B14" s="112"/>
      <c r="C14" s="112"/>
      <c r="D14" s="112"/>
      <c r="E14" s="112"/>
      <c r="F14" s="112"/>
      <c r="G14" s="112"/>
      <c r="H14" s="112"/>
      <c r="I14" s="112"/>
      <c r="J14" s="113"/>
      <c r="K14" s="37" t="str">
        <f>IF(LEFT(C_NUM,6)="429773","þ","¨")</f>
        <v>¨</v>
      </c>
      <c r="L14" s="38" t="s">
        <v>7</v>
      </c>
      <c r="M14" s="38"/>
      <c r="N14" s="38"/>
      <c r="O14" s="38"/>
      <c r="P14" s="38"/>
      <c r="R14" s="42"/>
      <c r="S14" s="42"/>
      <c r="T14" s="42" t="s">
        <v>100</v>
      </c>
      <c r="U14" s="42"/>
      <c r="V14" s="43"/>
      <c r="W14" s="43"/>
      <c r="X14" s="43"/>
      <c r="Y14" s="43"/>
      <c r="Z14" s="43"/>
      <c r="AA14" s="43"/>
      <c r="AB14" s="43"/>
      <c r="AC14" s="43"/>
      <c r="AD14" s="43"/>
      <c r="AE14" s="38"/>
      <c r="AF14" s="38"/>
      <c r="AG14" s="38"/>
      <c r="AH14" s="37"/>
      <c r="AI14" s="38"/>
      <c r="AJ14" s="39"/>
      <c r="AK14" s="38"/>
      <c r="AL14" s="38"/>
      <c r="AM14" s="38"/>
      <c r="AN14" s="38"/>
      <c r="AO14" s="38"/>
      <c r="AP14" s="40"/>
    </row>
    <row r="15" spans="1:42" ht="12.75" customHeight="1" x14ac:dyDescent="0.2">
      <c r="A15" s="91" t="s">
        <v>13</v>
      </c>
      <c r="B15" s="92"/>
      <c r="C15" s="92"/>
      <c r="D15" s="92"/>
      <c r="E15" s="92"/>
      <c r="F15" s="92"/>
      <c r="G15" s="92"/>
      <c r="H15" s="92"/>
      <c r="I15" s="92"/>
      <c r="J15" s="93"/>
      <c r="K15" s="9" t="str">
        <f>IF(C_PRIORITY="0","þ","¨")</f>
        <v>¨</v>
      </c>
      <c r="L15" s="76" t="s">
        <v>14</v>
      </c>
      <c r="M15" s="76"/>
      <c r="N15" s="76"/>
      <c r="O15" s="76"/>
      <c r="P15" s="76"/>
      <c r="Q15" s="76"/>
      <c r="R15" s="8" t="str">
        <f>IF(AND(C_PRIORITY&lt;&gt;"0",NOT(ISBLANK(C_PRIORITY))),"þ","¨")</f>
        <v>¨</v>
      </c>
      <c r="S15" s="76" t="s">
        <v>59</v>
      </c>
      <c r="T15" s="76"/>
      <c r="U15" s="76"/>
      <c r="V15" s="76"/>
      <c r="W15" s="76"/>
      <c r="X15" s="76"/>
      <c r="Y15" s="77"/>
      <c r="Z15" s="91" t="s">
        <v>12</v>
      </c>
      <c r="AA15" s="92"/>
      <c r="AB15" s="92"/>
      <c r="AC15" s="92"/>
      <c r="AD15" s="92"/>
      <c r="AE15" s="92"/>
      <c r="AF15" s="93"/>
      <c r="AG15" s="75" t="str">
        <f>"" &amp; IF(C_SECRET="Пароль","",C_SECRET)</f>
        <v/>
      </c>
      <c r="AH15" s="76"/>
      <c r="AI15" s="76"/>
      <c r="AJ15" s="76"/>
      <c r="AK15" s="76"/>
      <c r="AL15" s="76"/>
      <c r="AM15" s="76"/>
      <c r="AN15" s="76"/>
      <c r="AO15" s="76"/>
      <c r="AP15" s="77"/>
    </row>
    <row r="16" spans="1:42" ht="9.9499999999999993" customHeight="1" x14ac:dyDescent="0.2">
      <c r="A16" s="19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20"/>
    </row>
    <row r="17" spans="1:42" ht="11.25" customHeight="1" x14ac:dyDescent="0.2">
      <c r="A17" s="91" t="s">
        <v>15</v>
      </c>
      <c r="B17" s="92"/>
      <c r="C17" s="92"/>
      <c r="D17" s="92"/>
      <c r="E17" s="92"/>
      <c r="F17" s="92"/>
      <c r="G17" s="92"/>
      <c r="H17" s="92"/>
      <c r="I17" s="92"/>
      <c r="J17" s="93"/>
      <c r="K17" s="75" t="str">
        <f>"" &amp; A_FIO</f>
        <v/>
      </c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7"/>
    </row>
    <row r="18" spans="1:42" ht="10.5" customHeight="1" x14ac:dyDescent="0.2">
      <c r="A18" s="114" t="s">
        <v>69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6"/>
    </row>
    <row r="19" spans="1:42" ht="11.25" customHeight="1" x14ac:dyDescent="0.2">
      <c r="A19" s="84" t="str">
        <f>MID(C_FIOLATIN,1,1)</f>
        <v/>
      </c>
      <c r="B19" s="85"/>
      <c r="C19" s="84" t="str">
        <f>MID(C_FIOLATIN,2,1)</f>
        <v/>
      </c>
      <c r="D19" s="85"/>
      <c r="E19" s="84" t="str">
        <f>MID(C_FIOLATIN,3,1)</f>
        <v/>
      </c>
      <c r="F19" s="85"/>
      <c r="G19" s="84" t="str">
        <f>MID(C_FIOLATIN,4,1)</f>
        <v/>
      </c>
      <c r="H19" s="85"/>
      <c r="I19" s="84" t="str">
        <f>MID(C_FIOLATIN,5,1)</f>
        <v/>
      </c>
      <c r="J19" s="85"/>
      <c r="K19" s="84" t="str">
        <f>MID(C_FIOLATIN,6,1)</f>
        <v/>
      </c>
      <c r="L19" s="85"/>
      <c r="M19" s="84" t="str">
        <f>MID(C_FIOLATIN,7,1)</f>
        <v/>
      </c>
      <c r="N19" s="85"/>
      <c r="O19" s="84" t="str">
        <f>MID(C_FIOLATIN,8,1)</f>
        <v/>
      </c>
      <c r="P19" s="85"/>
      <c r="Q19" s="84" t="str">
        <f>MID(C_FIOLATIN,9,1)</f>
        <v/>
      </c>
      <c r="R19" s="85"/>
      <c r="S19" s="84" t="str">
        <f>MID(C_FIOLATIN,10,1)</f>
        <v/>
      </c>
      <c r="T19" s="85"/>
      <c r="U19" s="84" t="str">
        <f>MID(C_FIOLATIN,11,1)</f>
        <v/>
      </c>
      <c r="V19" s="85"/>
      <c r="W19" s="84" t="str">
        <f>MID(C_FIOLATIN,12,1)</f>
        <v/>
      </c>
      <c r="X19" s="85"/>
      <c r="Y19" s="84" t="str">
        <f>MID(C_FIOLATIN,13,1)</f>
        <v/>
      </c>
      <c r="Z19" s="85"/>
      <c r="AA19" s="84" t="str">
        <f>MID(C_FIOLATIN,14,1)</f>
        <v/>
      </c>
      <c r="AB19" s="85"/>
      <c r="AC19" s="84" t="str">
        <f>MID(C_FIOLATIN,15,1)</f>
        <v/>
      </c>
      <c r="AD19" s="85"/>
      <c r="AE19" s="84" t="str">
        <f>MID(C_FIOLATIN,16,1)</f>
        <v/>
      </c>
      <c r="AF19" s="85"/>
      <c r="AG19" s="84" t="str">
        <f>MID(C_FIOLATIN,17,1)</f>
        <v/>
      </c>
      <c r="AH19" s="85"/>
      <c r="AI19" s="84" t="str">
        <f>MID(C_FIOLATIN,18,1)</f>
        <v/>
      </c>
      <c r="AJ19" s="85"/>
      <c r="AK19" s="84" t="str">
        <f>MID(C_FIOLATIN,19,1)</f>
        <v/>
      </c>
      <c r="AL19" s="117"/>
      <c r="AM19" s="112"/>
      <c r="AN19" s="112"/>
      <c r="AO19" s="112"/>
      <c r="AP19" s="113"/>
    </row>
    <row r="20" spans="1:42" ht="11.25" customHeight="1" x14ac:dyDescent="0.2">
      <c r="A20" s="101" t="s">
        <v>16</v>
      </c>
      <c r="B20" s="102"/>
      <c r="C20" s="102"/>
      <c r="D20" s="102"/>
      <c r="E20" s="102"/>
      <c r="F20" s="102"/>
      <c r="G20" s="102"/>
      <c r="H20" s="102"/>
      <c r="I20" s="102"/>
      <c r="J20" s="103"/>
      <c r="K20" s="95" t="str">
        <f>"" &amp; C_BIRTHDAY</f>
        <v/>
      </c>
      <c r="L20" s="96"/>
      <c r="M20" s="96"/>
      <c r="N20" s="96"/>
      <c r="O20" s="96"/>
      <c r="P20" s="97"/>
      <c r="Q20" s="101" t="s">
        <v>17</v>
      </c>
      <c r="R20" s="102"/>
      <c r="S20" s="102"/>
      <c r="T20" s="102"/>
      <c r="U20" s="102"/>
      <c r="V20" s="102"/>
      <c r="W20" s="103"/>
      <c r="X20" s="95" t="str">
        <f>"" &amp; C_BIRTHPLACE</f>
        <v/>
      </c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7"/>
    </row>
    <row r="21" spans="1:42" ht="11.25" customHeight="1" x14ac:dyDescent="0.2">
      <c r="A21" s="91" t="s">
        <v>18</v>
      </c>
      <c r="B21" s="92"/>
      <c r="C21" s="92"/>
      <c r="D21" s="92"/>
      <c r="E21" s="92"/>
      <c r="F21" s="92"/>
      <c r="G21" s="92"/>
      <c r="H21" s="92"/>
      <c r="I21" s="92"/>
      <c r="J21" s="93"/>
      <c r="K21" s="9" t="str">
        <f>IF(C_RESIDENT="1","þ","¨")</f>
        <v>¨</v>
      </c>
      <c r="L21" s="76" t="s">
        <v>19</v>
      </c>
      <c r="M21" s="76"/>
      <c r="N21" s="76"/>
      <c r="O21" s="76"/>
      <c r="P21" s="8" t="str">
        <f>IF(C_RESIDENT="0","þ","¨")</f>
        <v>¨</v>
      </c>
      <c r="Q21" s="76" t="s">
        <v>20</v>
      </c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89"/>
      <c r="AG21" s="90"/>
      <c r="AH21" s="104" t="s">
        <v>21</v>
      </c>
      <c r="AI21" s="105"/>
      <c r="AJ21" s="106"/>
      <c r="AK21" s="7" t="str">
        <f>IF(C_SEX="М","þ","¨")</f>
        <v>¨</v>
      </c>
      <c r="AL21" s="10" t="s">
        <v>22</v>
      </c>
      <c r="AM21" s="10"/>
      <c r="AN21" s="7" t="str">
        <f>IF(C_SEX="Ж","þ","¨")</f>
        <v>¨</v>
      </c>
      <c r="AO21" s="10" t="s">
        <v>23</v>
      </c>
      <c r="AP21" s="11"/>
    </row>
    <row r="22" spans="1:42" ht="11.25" customHeight="1" x14ac:dyDescent="0.2">
      <c r="A22" s="94" t="s">
        <v>24</v>
      </c>
      <c r="B22" s="94"/>
      <c r="C22" s="94"/>
      <c r="D22" s="94"/>
      <c r="E22" s="94"/>
      <c r="F22" s="94"/>
      <c r="G22" s="94"/>
      <c r="H22" s="94"/>
      <c r="I22" s="94"/>
      <c r="J22" s="94"/>
      <c r="K22" s="59" t="s">
        <v>25</v>
      </c>
      <c r="L22" s="59"/>
      <c r="M22" s="59"/>
      <c r="N22" s="59"/>
      <c r="O22" s="59"/>
      <c r="P22" s="9" t="str">
        <f>IF(C_DOCTYPE="Паспорт РФ","þ","¨")</f>
        <v>¨</v>
      </c>
      <c r="Q22" s="76" t="s">
        <v>26</v>
      </c>
      <c r="R22" s="76"/>
      <c r="S22" s="76"/>
      <c r="T22" s="76"/>
      <c r="U22" s="76"/>
      <c r="V22" s="8" t="str">
        <f>IF(AND(C_DOCTYPE&lt;&gt;"Паспорт РФ",NOT(ISBLANK(C_DOCTYPE))),"þ","¨")</f>
        <v>¨</v>
      </c>
      <c r="W22" s="76" t="s">
        <v>27</v>
      </c>
      <c r="X22" s="76"/>
      <c r="Y22" s="76"/>
      <c r="Z22" s="76"/>
      <c r="AA22" s="76"/>
      <c r="AB22" s="76"/>
      <c r="AC22" s="76"/>
      <c r="AD22" s="76"/>
      <c r="AE22" s="76"/>
      <c r="AF22" s="76" t="str">
        <f>IF(C_DOCTYPE&lt;&gt;"Паспорт РФ","" &amp; C_DOCTYPE,"")</f>
        <v/>
      </c>
      <c r="AG22" s="76"/>
      <c r="AH22" s="76"/>
      <c r="AI22" s="76"/>
      <c r="AJ22" s="76"/>
      <c r="AK22" s="76"/>
      <c r="AL22" s="76"/>
      <c r="AM22" s="76"/>
      <c r="AN22" s="76"/>
      <c r="AO22" s="76"/>
      <c r="AP22" s="77"/>
    </row>
    <row r="23" spans="1:42" ht="11.25" customHeight="1" x14ac:dyDescent="0.2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78" t="s">
        <v>28</v>
      </c>
      <c r="L23" s="79"/>
      <c r="M23" s="79"/>
      <c r="N23" s="79"/>
      <c r="O23" s="80"/>
      <c r="P23" s="81" t="str">
        <f>IF(ISERR(FIND(" ",C_DOCNUM,1)),"",MID(C_DOCNUM,1,FIND(" ",C_DOCNUM,1)-1))</f>
        <v/>
      </c>
      <c r="Q23" s="82"/>
      <c r="R23" s="82"/>
      <c r="S23" s="83"/>
      <c r="T23" s="78" t="s">
        <v>29</v>
      </c>
      <c r="U23" s="79"/>
      <c r="V23" s="79"/>
      <c r="W23" s="79"/>
      <c r="X23" s="32"/>
      <c r="Y23" s="75" t="str">
        <f>IF(ISERR(FIND(" ",C_DOCNUM,1)),"" &amp; C_DOCNUM,MID(C_DOCNUM,FIND(" ",C_DOCNUM,1)+1,20))</f>
        <v/>
      </c>
      <c r="Z23" s="76"/>
      <c r="AA23" s="76"/>
      <c r="AB23" s="76"/>
      <c r="AC23" s="76"/>
      <c r="AD23" s="76"/>
      <c r="AE23" s="77"/>
      <c r="AF23" s="30" t="s">
        <v>30</v>
      </c>
      <c r="AG23" s="31"/>
      <c r="AH23" s="31"/>
      <c r="AI23" s="31"/>
      <c r="AJ23" s="32"/>
      <c r="AK23" s="95" t="str">
        <f>"" &amp; C_DOCDATE</f>
        <v/>
      </c>
      <c r="AL23" s="96"/>
      <c r="AM23" s="96"/>
      <c r="AN23" s="96"/>
      <c r="AO23" s="96"/>
      <c r="AP23" s="97"/>
    </row>
    <row r="24" spans="1:42" ht="11.25" customHeight="1" x14ac:dyDescent="0.2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59" t="s">
        <v>31</v>
      </c>
      <c r="L24" s="59"/>
      <c r="M24" s="59"/>
      <c r="N24" s="59"/>
      <c r="O24" s="59"/>
      <c r="P24" s="75" t="str">
        <f>"" &amp; C_DOCPLACE &amp; " " &amp; C_DOCPLACE_P</f>
        <v xml:space="preserve"> </v>
      </c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7"/>
    </row>
    <row r="25" spans="1:42" s="55" customFormat="1" ht="11.25" customHeight="1" x14ac:dyDescent="0.2">
      <c r="A25" s="53"/>
      <c r="B25" s="52"/>
      <c r="C25" s="52"/>
      <c r="D25" s="52"/>
      <c r="E25" s="52"/>
      <c r="F25" s="52"/>
      <c r="G25" s="52"/>
      <c r="H25" s="52"/>
      <c r="I25" s="52"/>
      <c r="J25" s="52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54"/>
    </row>
    <row r="26" spans="1:42" ht="11.25" customHeight="1" x14ac:dyDescent="0.2">
      <c r="A26" s="72" t="s">
        <v>32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4"/>
    </row>
    <row r="27" spans="1:42" ht="11.25" customHeight="1" x14ac:dyDescent="0.2">
      <c r="A27" s="75" t="str">
        <f>"" &amp; C_REGADDR</f>
        <v/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7"/>
    </row>
    <row r="28" spans="1:42" ht="11.25" customHeight="1" x14ac:dyDescent="0.2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7"/>
    </row>
    <row r="29" spans="1:42" ht="11.25" customHeight="1" x14ac:dyDescent="0.2">
      <c r="A29" s="72" t="s">
        <v>33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4"/>
    </row>
    <row r="30" spans="1:42" ht="11.25" customHeight="1" x14ac:dyDescent="0.2">
      <c r="A30" s="75" t="str">
        <f>"" &amp; C_POSTADDR</f>
        <v/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7"/>
    </row>
    <row r="31" spans="1:42" ht="11.25" customHeight="1" x14ac:dyDescent="0.2">
      <c r="A31" s="75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7"/>
    </row>
    <row r="32" spans="1:42" ht="11.25" customHeight="1" x14ac:dyDescent="0.2">
      <c r="A32" s="91" t="s">
        <v>34</v>
      </c>
      <c r="B32" s="92"/>
      <c r="C32" s="92"/>
      <c r="D32" s="92"/>
      <c r="E32" s="92"/>
      <c r="F32" s="92"/>
      <c r="G32" s="92"/>
      <c r="H32" s="92"/>
      <c r="I32" s="92"/>
      <c r="J32" s="93"/>
      <c r="K32" s="59" t="s">
        <v>35</v>
      </c>
      <c r="L32" s="59"/>
      <c r="M32" s="59"/>
      <c r="N32" s="59"/>
      <c r="O32" s="60" t="str">
        <f>"" &amp; C_PHONE</f>
        <v/>
      </c>
      <c r="P32" s="60"/>
      <c r="Q32" s="60"/>
      <c r="R32" s="60"/>
      <c r="S32" s="60"/>
      <c r="T32" s="60"/>
      <c r="U32" s="60"/>
      <c r="V32" s="59" t="s">
        <v>36</v>
      </c>
      <c r="W32" s="59"/>
      <c r="X32" s="59"/>
      <c r="Y32" s="59"/>
      <c r="Z32" s="60" t="str">
        <f>"" &amp; C_PHONE_M</f>
        <v/>
      </c>
      <c r="AA32" s="60"/>
      <c r="AB32" s="60"/>
      <c r="AC32" s="60"/>
      <c r="AD32" s="60"/>
      <c r="AE32" s="60"/>
      <c r="AF32" s="60"/>
      <c r="AG32" s="59" t="s">
        <v>37</v>
      </c>
      <c r="AH32" s="59"/>
      <c r="AI32" s="59"/>
      <c r="AJ32" s="60"/>
      <c r="AK32" s="60"/>
      <c r="AL32" s="60"/>
      <c r="AM32" s="60"/>
      <c r="AN32" s="60"/>
      <c r="AO32" s="60"/>
      <c r="AP32" s="60"/>
    </row>
    <row r="33" spans="1:42" ht="11.25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42" ht="11.25" customHeight="1" x14ac:dyDescent="0.2">
      <c r="A34" s="118" t="s">
        <v>99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</row>
    <row r="35" spans="1:42" ht="11.25" customHeight="1" x14ac:dyDescent="0.2">
      <c r="A35" s="119" t="s">
        <v>9</v>
      </c>
      <c r="B35" s="120"/>
      <c r="C35" s="91" t="s">
        <v>42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3"/>
    </row>
    <row r="36" spans="1:42" ht="11.25" customHeight="1" x14ac:dyDescent="0.2">
      <c r="A36" s="121"/>
      <c r="B36" s="122"/>
      <c r="C36" s="91" t="s">
        <v>44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3"/>
      <c r="Z36" s="98" t="s">
        <v>43</v>
      </c>
      <c r="AA36" s="98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8"/>
    </row>
    <row r="37" spans="1:42" ht="11.25" customHeight="1" x14ac:dyDescent="0.2">
      <c r="A37" s="61" t="s">
        <v>60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3"/>
    </row>
    <row r="38" spans="1:42" ht="11.25" customHeight="1" x14ac:dyDescent="0.2">
      <c r="A38" s="61" t="s">
        <v>52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3"/>
    </row>
    <row r="39" spans="1:42" ht="11.25" customHeight="1" x14ac:dyDescent="0.2">
      <c r="A39" s="64" t="s">
        <v>53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6"/>
    </row>
    <row r="40" spans="1:42" ht="11.25" customHeight="1" x14ac:dyDescent="0.2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</row>
    <row r="41" spans="1:42" ht="11.25" customHeight="1" x14ac:dyDescent="0.2">
      <c r="A41" s="119" t="s">
        <v>9</v>
      </c>
      <c r="B41" s="133"/>
      <c r="C41" s="104" t="s">
        <v>102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6"/>
    </row>
    <row r="42" spans="1:42" ht="24" customHeight="1" x14ac:dyDescent="0.2">
      <c r="A42" s="134" t="s">
        <v>103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6"/>
    </row>
    <row r="43" spans="1:42" ht="19.5" customHeight="1" x14ac:dyDescent="0.2">
      <c r="A43" s="137" t="s">
        <v>104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9"/>
    </row>
    <row r="44" spans="1:42" ht="19.5" customHeight="1" x14ac:dyDescent="0.2">
      <c r="A44" s="137" t="s">
        <v>105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9"/>
    </row>
    <row r="45" spans="1:42" ht="19.5" customHeight="1" x14ac:dyDescent="0.2">
      <c r="A45" s="140" t="s">
        <v>106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2"/>
    </row>
    <row r="46" spans="1:42" ht="19.5" customHeight="1" x14ac:dyDescent="0.2">
      <c r="A46" s="118" t="s">
        <v>38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</row>
    <row r="47" spans="1:42" ht="11.25" customHeight="1" x14ac:dyDescent="0.2">
      <c r="A47" s="123" t="s">
        <v>70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5"/>
    </row>
    <row r="48" spans="1:42" ht="11.25" customHeight="1" x14ac:dyDescent="0.2">
      <c r="A48" s="69" t="s">
        <v>68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9"/>
    </row>
    <row r="49" spans="1:42" ht="11.25" customHeight="1" x14ac:dyDescent="0.2">
      <c r="A49" s="69" t="s">
        <v>91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9"/>
    </row>
    <row r="50" spans="1:42" ht="11.25" customHeight="1" x14ac:dyDescent="0.2">
      <c r="A50" s="61" t="s">
        <v>92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9"/>
    </row>
    <row r="51" spans="1:42" ht="11.25" customHeight="1" x14ac:dyDescent="0.2">
      <c r="A51" s="69" t="s">
        <v>93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9"/>
    </row>
    <row r="52" spans="1:42" ht="11.25" customHeight="1" x14ac:dyDescent="0.2">
      <c r="A52" s="61" t="s">
        <v>94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9"/>
    </row>
    <row r="53" spans="1:42" ht="9.75" customHeight="1" x14ac:dyDescent="0.2">
      <c r="A53" s="61" t="s">
        <v>95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3"/>
    </row>
    <row r="54" spans="1:42" ht="11.25" customHeight="1" x14ac:dyDescent="0.2">
      <c r="A54" s="69" t="s">
        <v>96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9"/>
    </row>
    <row r="55" spans="1:42" ht="11.25" customHeight="1" x14ac:dyDescent="0.2">
      <c r="A55" s="61" t="s">
        <v>97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9"/>
    </row>
    <row r="56" spans="1:42" ht="11.25" customHeight="1" x14ac:dyDescent="0.2">
      <c r="A56" s="69" t="s">
        <v>98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9"/>
    </row>
    <row r="57" spans="1:42" ht="11.25" customHeight="1" x14ac:dyDescent="0.2">
      <c r="A57" s="61" t="s">
        <v>45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9"/>
    </row>
    <row r="58" spans="1:42" ht="11.25" customHeight="1" x14ac:dyDescent="0.2">
      <c r="A58" s="61" t="s">
        <v>46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9"/>
    </row>
    <row r="59" spans="1:42" ht="11.25" customHeight="1" x14ac:dyDescent="0.2">
      <c r="A59" s="69" t="s">
        <v>47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9"/>
    </row>
    <row r="60" spans="1:42" ht="11.25" customHeight="1" x14ac:dyDescent="0.2">
      <c r="A60" s="61" t="s">
        <v>48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9"/>
    </row>
    <row r="61" spans="1:42" ht="11.25" customHeight="1" x14ac:dyDescent="0.2">
      <c r="A61" s="69" t="s">
        <v>49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9"/>
    </row>
    <row r="62" spans="1:42" ht="11.25" customHeight="1" x14ac:dyDescent="0.2">
      <c r="A62" s="61" t="s">
        <v>50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9"/>
    </row>
    <row r="63" spans="1:42" ht="11.25" customHeight="1" x14ac:dyDescent="0.2">
      <c r="A63" s="64" t="s">
        <v>51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6"/>
    </row>
    <row r="64" spans="1:42" ht="11.25" customHeight="1" x14ac:dyDescent="0.2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</row>
    <row r="65" spans="1:42" ht="11.25" customHeight="1" x14ac:dyDescent="0.2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</row>
    <row r="66" spans="1:42" ht="11.25" customHeight="1" x14ac:dyDescent="0.2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</row>
    <row r="67" spans="1:42" ht="11.25" customHeight="1" x14ac:dyDescent="0.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</row>
    <row r="68" spans="1:42" s="15" customFormat="1" ht="11.25" customHeight="1" x14ac:dyDescent="0.2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</row>
    <row r="69" spans="1:42" ht="11.25" customHeight="1" x14ac:dyDescent="0.2">
      <c r="A69" s="153" t="s">
        <v>61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</row>
    <row r="70" spans="1:42" ht="9.75" customHeight="1" x14ac:dyDescent="0.2">
      <c r="A70" s="149" t="s">
        <v>72</v>
      </c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41" t="str">
        <f>IF(C_PRIORITY="0","þ","¨")</f>
        <v>¨</v>
      </c>
      <c r="AA70" s="151" t="s">
        <v>73</v>
      </c>
      <c r="AB70" s="151"/>
      <c r="AC70" s="151"/>
      <c r="AD70" s="151"/>
      <c r="AE70" s="151"/>
      <c r="AF70" s="151"/>
      <c r="AG70" s="151"/>
      <c r="AH70" s="41" t="str">
        <f>IF(C_PRIORITY="0","þ","¨")</f>
        <v>¨</v>
      </c>
      <c r="AI70" s="151" t="s">
        <v>74</v>
      </c>
      <c r="AJ70" s="151"/>
      <c r="AK70" s="151"/>
      <c r="AL70" s="151"/>
      <c r="AM70" s="151"/>
      <c r="AN70" s="151"/>
      <c r="AO70" s="151"/>
      <c r="AP70" s="152"/>
    </row>
    <row r="71" spans="1:42" ht="11.25" customHeight="1" x14ac:dyDescent="0.2">
      <c r="A71" s="69" t="s">
        <v>79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9"/>
    </row>
    <row r="72" spans="1:42" ht="11.25" customHeight="1" x14ac:dyDescent="0.2">
      <c r="A72" s="69" t="s">
        <v>80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9"/>
    </row>
    <row r="73" spans="1:42" ht="11.25" customHeight="1" x14ac:dyDescent="0.2">
      <c r="A73" s="69" t="s">
        <v>81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9"/>
    </row>
    <row r="74" spans="1:42" ht="11.25" customHeight="1" x14ac:dyDescent="0.2">
      <c r="A74" s="69" t="s">
        <v>82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9"/>
    </row>
    <row r="75" spans="1:42" ht="11.25" customHeight="1" x14ac:dyDescent="0.2">
      <c r="A75" s="69" t="s">
        <v>83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9"/>
    </row>
    <row r="76" spans="1:42" ht="11.25" customHeight="1" x14ac:dyDescent="0.2">
      <c r="A76" s="69" t="s">
        <v>84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9"/>
    </row>
    <row r="77" spans="1:42" ht="11.25" customHeight="1" x14ac:dyDescent="0.2">
      <c r="A77" s="69" t="s">
        <v>85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9"/>
    </row>
    <row r="78" spans="1:42" ht="17.25" customHeight="1" x14ac:dyDescent="0.2">
      <c r="A78" s="69" t="s">
        <v>110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9"/>
    </row>
    <row r="79" spans="1:42" ht="42.75" customHeight="1" x14ac:dyDescent="0.2">
      <c r="A79" s="69" t="s">
        <v>111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9"/>
    </row>
    <row r="80" spans="1:42" ht="24.75" customHeight="1" x14ac:dyDescent="0.2">
      <c r="A80" s="69" t="s">
        <v>112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1"/>
    </row>
    <row r="81" spans="1:42" s="58" customFormat="1" ht="11.25" customHeight="1" x14ac:dyDescent="0.2">
      <c r="A81" s="146" t="s">
        <v>107</v>
      </c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8"/>
    </row>
    <row r="82" spans="1:42" s="58" customFormat="1" ht="11.25" customHeight="1" x14ac:dyDescent="0.2">
      <c r="A82" s="146" t="s">
        <v>108</v>
      </c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8"/>
    </row>
    <row r="83" spans="1:42" ht="11.25" customHeight="1" x14ac:dyDescent="0.2">
      <c r="A83" s="69" t="s">
        <v>75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9"/>
    </row>
    <row r="84" spans="1:42" ht="11.25" customHeight="1" x14ac:dyDescent="0.2">
      <c r="A84" s="143" t="s">
        <v>76</v>
      </c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5"/>
    </row>
    <row r="85" spans="1:42" ht="11.25" customHeight="1" x14ac:dyDescent="0.2">
      <c r="A85" s="143" t="s">
        <v>77</v>
      </c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5"/>
    </row>
    <row r="86" spans="1:42" ht="11.25" customHeight="1" x14ac:dyDescent="0.2">
      <c r="A86" s="69" t="s">
        <v>86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9"/>
    </row>
    <row r="87" spans="1:42" ht="11.25" customHeight="1" x14ac:dyDescent="0.2">
      <c r="A87" s="69" t="s">
        <v>87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9"/>
    </row>
    <row r="88" spans="1:42" ht="11.25" customHeight="1" x14ac:dyDescent="0.2">
      <c r="A88" s="143" t="s">
        <v>88</v>
      </c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5"/>
    </row>
    <row r="89" spans="1:42" ht="11.25" customHeight="1" x14ac:dyDescent="0.2">
      <c r="A89" s="143" t="s">
        <v>89</v>
      </c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5"/>
    </row>
    <row r="90" spans="1:42" ht="11.25" customHeight="1" x14ac:dyDescent="0.2">
      <c r="A90" s="69" t="s">
        <v>90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9"/>
    </row>
    <row r="91" spans="1:42" s="58" customFormat="1" ht="24.75" customHeight="1" x14ac:dyDescent="0.2">
      <c r="A91" s="164" t="s">
        <v>109</v>
      </c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6"/>
    </row>
    <row r="92" spans="1:42" ht="11.25" customHeight="1" x14ac:dyDescent="0.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</row>
    <row r="93" spans="1:42" ht="11.25" customHeight="1" x14ac:dyDescent="0.2">
      <c r="A93" s="67" t="str">
        <f>"" &amp; A_DATE</f>
        <v/>
      </c>
      <c r="B93" s="67"/>
      <c r="C93" s="67"/>
      <c r="D93" s="67"/>
      <c r="E93" s="67"/>
      <c r="F93" s="67"/>
      <c r="G93" s="67"/>
      <c r="H93" s="67"/>
      <c r="I93" s="15"/>
      <c r="J93" s="67"/>
      <c r="K93" s="67"/>
      <c r="L93" s="67"/>
      <c r="M93" s="67"/>
      <c r="N93" s="67"/>
      <c r="O93" s="67"/>
      <c r="P93" s="67"/>
      <c r="Q93" s="67"/>
      <c r="R93" s="15"/>
      <c r="S93" s="67" t="str">
        <f>IF(ISERR((FIND(" ",C_FIO,1))),""&amp;C_FIO,MID(C_FIO,1,FIND(" ",C_FIO,1)) &amp; IF(ISERR(MID(C_FIO,FIND(" ",C_FIO,1)+1,1)),"",MID(C_FIO,FIND(" ",C_FIO,1)+1,1) &amp; ". " &amp; IF(ISERR(FIND(" ",C_FIO,FIND(" ",C_FIO,1)+1)),"",MID(C_FIO,FIND(" ",C_FIO,FIND(" ",C_FIO,1)+1)+1,1) &amp; ".")))</f>
        <v/>
      </c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15"/>
      <c r="AG93" s="14"/>
      <c r="AH93" s="14"/>
      <c r="AI93" s="14"/>
      <c r="AJ93" s="14"/>
      <c r="AK93" s="14"/>
      <c r="AL93" s="14"/>
      <c r="AM93" s="14"/>
      <c r="AN93" s="14"/>
      <c r="AO93" s="14"/>
      <c r="AP93" s="14"/>
    </row>
    <row r="94" spans="1:42" ht="11.25" customHeight="1" x14ac:dyDescent="0.2">
      <c r="A94" s="162" t="s">
        <v>39</v>
      </c>
      <c r="B94" s="162"/>
      <c r="C94" s="162"/>
      <c r="D94" s="162"/>
      <c r="E94" s="162"/>
      <c r="F94" s="162"/>
      <c r="G94" s="162"/>
      <c r="H94" s="162"/>
      <c r="I94" s="15"/>
      <c r="J94" s="163" t="s">
        <v>40</v>
      </c>
      <c r="K94" s="163"/>
      <c r="L94" s="163"/>
      <c r="M94" s="163"/>
      <c r="N94" s="163"/>
      <c r="O94" s="163"/>
      <c r="P94" s="163"/>
      <c r="Q94" s="163"/>
      <c r="R94" s="15"/>
      <c r="S94" s="162" t="s">
        <v>41</v>
      </c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5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</row>
    <row r="95" spans="1:42" ht="11.25" customHeight="1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</row>
    <row r="96" spans="1:42" ht="11.25" customHeight="1" x14ac:dyDescent="0.2">
      <c r="A96" s="118" t="s">
        <v>54</v>
      </c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</row>
    <row r="97" spans="1:42" ht="11.25" customHeight="1" x14ac:dyDescent="0.2">
      <c r="A97" s="91" t="s">
        <v>55</v>
      </c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3"/>
    </row>
    <row r="98" spans="1:42" ht="11.25" customHeight="1" x14ac:dyDescent="0.2">
      <c r="A98" s="2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4"/>
    </row>
    <row r="99" spans="1:42" ht="11.25" customHeight="1" x14ac:dyDescent="0.2">
      <c r="A99" s="158" t="str">
        <f>"" &amp; P_DOLG_1</f>
        <v/>
      </c>
      <c r="B99" s="159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25"/>
      <c r="W99" s="160" t="str">
        <f>"" &amp; A_DATE</f>
        <v/>
      </c>
      <c r="X99" s="160"/>
      <c r="Y99" s="160"/>
      <c r="Z99" s="160"/>
      <c r="AA99" s="160"/>
      <c r="AB99" s="25"/>
      <c r="AC99" s="159"/>
      <c r="AD99" s="159"/>
      <c r="AE99" s="159"/>
      <c r="AF99" s="159"/>
      <c r="AG99" s="159"/>
      <c r="AH99" s="17"/>
      <c r="AI99" s="160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99" s="160"/>
      <c r="AK99" s="160"/>
      <c r="AL99" s="160"/>
      <c r="AM99" s="160"/>
      <c r="AN99" s="160"/>
      <c r="AO99" s="160"/>
      <c r="AP99" s="161"/>
    </row>
    <row r="100" spans="1:42" ht="11.25" customHeight="1" x14ac:dyDescent="0.2">
      <c r="A100" s="154" t="s">
        <v>56</v>
      </c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27"/>
      <c r="W100" s="155" t="s">
        <v>39</v>
      </c>
      <c r="X100" s="155"/>
      <c r="Y100" s="155"/>
      <c r="Z100" s="155"/>
      <c r="AA100" s="155"/>
      <c r="AB100" s="27"/>
      <c r="AC100" s="156" t="s">
        <v>57</v>
      </c>
      <c r="AD100" s="156"/>
      <c r="AE100" s="156"/>
      <c r="AF100" s="156"/>
      <c r="AG100" s="156"/>
      <c r="AH100" s="26"/>
      <c r="AI100" s="156" t="s">
        <v>41</v>
      </c>
      <c r="AJ100" s="156"/>
      <c r="AK100" s="156"/>
      <c r="AL100" s="156"/>
      <c r="AM100" s="156"/>
      <c r="AN100" s="156"/>
      <c r="AO100" s="156"/>
      <c r="AP100" s="157"/>
    </row>
  </sheetData>
  <mergeCells count="152">
    <mergeCell ref="A90:AP90"/>
    <mergeCell ref="A100:U100"/>
    <mergeCell ref="AC100:AG100"/>
    <mergeCell ref="AI100:AP100"/>
    <mergeCell ref="W100:AA100"/>
    <mergeCell ref="A99:U99"/>
    <mergeCell ref="AC99:AG99"/>
    <mergeCell ref="AI99:AP99"/>
    <mergeCell ref="W99:AA99"/>
    <mergeCell ref="S93:AE93"/>
    <mergeCell ref="A96:AP96"/>
    <mergeCell ref="A97:AP97"/>
    <mergeCell ref="S94:AE94"/>
    <mergeCell ref="A94:H94"/>
    <mergeCell ref="AG94:AP94"/>
    <mergeCell ref="J94:Q94"/>
    <mergeCell ref="A93:H93"/>
    <mergeCell ref="J93:Q93"/>
    <mergeCell ref="A91:AP91"/>
    <mergeCell ref="A53:AP53"/>
    <mergeCell ref="A54:AP54"/>
    <mergeCell ref="A73:AP73"/>
    <mergeCell ref="A74:AP74"/>
    <mergeCell ref="A75:AP75"/>
    <mergeCell ref="A79:AP79"/>
    <mergeCell ref="A56:AP56"/>
    <mergeCell ref="A55:AP55"/>
    <mergeCell ref="A70:Y70"/>
    <mergeCell ref="AA70:AG70"/>
    <mergeCell ref="AI70:AP70"/>
    <mergeCell ref="A71:AP71"/>
    <mergeCell ref="A69:AP69"/>
    <mergeCell ref="A89:AP89"/>
    <mergeCell ref="A63:AP63"/>
    <mergeCell ref="A76:AP76"/>
    <mergeCell ref="A77:AP77"/>
    <mergeCell ref="A78:AP78"/>
    <mergeCell ref="A61:AP61"/>
    <mergeCell ref="A62:AP62"/>
    <mergeCell ref="A57:AP57"/>
    <mergeCell ref="A58:AP58"/>
    <mergeCell ref="A59:AP59"/>
    <mergeCell ref="A60:AP60"/>
    <mergeCell ref="A84:AP84"/>
    <mergeCell ref="A83:AP83"/>
    <mergeCell ref="A85:AP85"/>
    <mergeCell ref="A86:AP86"/>
    <mergeCell ref="A87:AP87"/>
    <mergeCell ref="A88:AP88"/>
    <mergeCell ref="A81:AP81"/>
    <mergeCell ref="A82:AP82"/>
    <mergeCell ref="A46:AP46"/>
    <mergeCell ref="A51:AP51"/>
    <mergeCell ref="A52:AP52"/>
    <mergeCell ref="A47:AP47"/>
    <mergeCell ref="A10:J14"/>
    <mergeCell ref="W19:X19"/>
    <mergeCell ref="G19:H19"/>
    <mergeCell ref="AA19:AB19"/>
    <mergeCell ref="A48:AP48"/>
    <mergeCell ref="A49:AP49"/>
    <mergeCell ref="A50:AP50"/>
    <mergeCell ref="A41:B41"/>
    <mergeCell ref="C41:AP41"/>
    <mergeCell ref="A42:AP42"/>
    <mergeCell ref="A43:AP43"/>
    <mergeCell ref="A44:AP44"/>
    <mergeCell ref="A45:AP45"/>
    <mergeCell ref="L21:O21"/>
    <mergeCell ref="Q21:V21"/>
    <mergeCell ref="W21:AG21"/>
    <mergeCell ref="A72:AP72"/>
    <mergeCell ref="A6:AP6"/>
    <mergeCell ref="A7:AP7"/>
    <mergeCell ref="A8:AP8"/>
    <mergeCell ref="A17:J17"/>
    <mergeCell ref="O19:P19"/>
    <mergeCell ref="Q19:R19"/>
    <mergeCell ref="S19:T19"/>
    <mergeCell ref="U19:V19"/>
    <mergeCell ref="Z15:AF15"/>
    <mergeCell ref="AM19:AP19"/>
    <mergeCell ref="K17:AP17"/>
    <mergeCell ref="A18:AP18"/>
    <mergeCell ref="A19:B19"/>
    <mergeCell ref="C19:D19"/>
    <mergeCell ref="AI19:AJ19"/>
    <mergeCell ref="AK19:AL19"/>
    <mergeCell ref="A9:J9"/>
    <mergeCell ref="A34:AP34"/>
    <mergeCell ref="A35:B36"/>
    <mergeCell ref="C35:AP35"/>
    <mergeCell ref="AG15:AP15"/>
    <mergeCell ref="L15:Q15"/>
    <mergeCell ref="S15:Y15"/>
    <mergeCell ref="A32:J32"/>
    <mergeCell ref="AA1:AP1"/>
    <mergeCell ref="E19:F19"/>
    <mergeCell ref="Y19:Z19"/>
    <mergeCell ref="K19:L19"/>
    <mergeCell ref="M19:N19"/>
    <mergeCell ref="A20:J20"/>
    <mergeCell ref="Q20:W20"/>
    <mergeCell ref="K20:P20"/>
    <mergeCell ref="AH21:AJ21"/>
    <mergeCell ref="X20:AP20"/>
    <mergeCell ref="AA2:AP2"/>
    <mergeCell ref="A5:AP5"/>
    <mergeCell ref="Q9:U9"/>
    <mergeCell ref="W9:Y9"/>
    <mergeCell ref="L9:O9"/>
    <mergeCell ref="AC19:AD19"/>
    <mergeCell ref="AE19:AF19"/>
    <mergeCell ref="AF22:AP22"/>
    <mergeCell ref="Z9:AI9"/>
    <mergeCell ref="AG19:AH19"/>
    <mergeCell ref="AA3:AJ3"/>
    <mergeCell ref="AL3:AP3"/>
    <mergeCell ref="AK9:AP9"/>
    <mergeCell ref="A15:J15"/>
    <mergeCell ref="I19:J19"/>
    <mergeCell ref="A21:J21"/>
    <mergeCell ref="Q22:U22"/>
    <mergeCell ref="W22:AE22"/>
    <mergeCell ref="A22:J24"/>
    <mergeCell ref="K22:O22"/>
    <mergeCell ref="T23:W23"/>
    <mergeCell ref="AK23:AP23"/>
    <mergeCell ref="K32:N32"/>
    <mergeCell ref="O32:U32"/>
    <mergeCell ref="V32:Y32"/>
    <mergeCell ref="A38:AP38"/>
    <mergeCell ref="A39:AP39"/>
    <mergeCell ref="AB36:AP36"/>
    <mergeCell ref="A80:AP80"/>
    <mergeCell ref="A29:AP29"/>
    <mergeCell ref="Y23:AE23"/>
    <mergeCell ref="K23:O23"/>
    <mergeCell ref="A30:AP30"/>
    <mergeCell ref="A31:AP31"/>
    <mergeCell ref="A27:AP27"/>
    <mergeCell ref="A28:AP28"/>
    <mergeCell ref="A26:AP26"/>
    <mergeCell ref="K24:O24"/>
    <mergeCell ref="P24:AP24"/>
    <mergeCell ref="P23:S23"/>
    <mergeCell ref="C36:Y36"/>
    <mergeCell ref="Z32:AF32"/>
    <mergeCell ref="AG32:AI32"/>
    <mergeCell ref="AJ32:AP32"/>
    <mergeCell ref="A37:AP37"/>
    <mergeCell ref="Z36:AA36"/>
  </mergeCells>
  <phoneticPr fontId="0" type="noConversion"/>
  <pageMargins left="0.78740157480314965" right="0.39370078740157483" top="0.39370078740157483" bottom="0.39370078740157483" header="0.51181102362204722" footer="0.51181102362204722"/>
  <pageSetup paperSize="9" fitToHeight="0" orientation="portrait" r:id="rId1"/>
  <headerFooter alignWithMargins="0"/>
  <ignoredErrors>
    <ignoredError sqref="C19 K1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52</vt:i4>
      </vt:variant>
    </vt:vector>
  </HeadingPairs>
  <TitlesOfParts>
    <vt:vector size="53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A_FIO</vt:lpstr>
      <vt:lpstr>A_NUM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Барышникова Ольга Ивановна</cp:lastModifiedBy>
  <cp:lastPrinted>2020-03-05T11:20:52Z</cp:lastPrinted>
  <dcterms:created xsi:type="dcterms:W3CDTF">1996-10-08T23:32:33Z</dcterms:created>
  <dcterms:modified xsi:type="dcterms:W3CDTF">2020-03-24T09:48:42Z</dcterms:modified>
</cp:coreProperties>
</file>